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reynolds/Dropbox/Poplar Advisors/NSFA/Templates &amp; Tools/"/>
    </mc:Choice>
  </mc:AlternateContent>
  <xr:revisionPtr revIDLastSave="0" documentId="8_{79824B15-06B1-2A46-8C10-F4709228D8FA}" xr6:coauthVersionLast="45" xr6:coauthVersionMax="45" xr10:uidLastSave="{00000000-0000-0000-0000-000000000000}"/>
  <bookViews>
    <workbookView xWindow="1180" yWindow="1460" windowWidth="27240" windowHeight="16040" xr2:uid="{72D3C343-85BA-A641-A0D2-58087A4DE946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0" i="1" l="1"/>
  <c r="D108" i="1"/>
  <c r="E108" i="1" s="1"/>
  <c r="A104" i="1"/>
  <c r="A103" i="1"/>
  <c r="A100" i="1"/>
  <c r="C95" i="1"/>
  <c r="C112" i="1" s="1"/>
  <c r="D94" i="1"/>
  <c r="E93" i="1"/>
  <c r="D93" i="1"/>
  <c r="D92" i="1"/>
  <c r="D91" i="1"/>
  <c r="D90" i="1"/>
  <c r="D89" i="1"/>
  <c r="D88" i="1"/>
  <c r="D87" i="1"/>
  <c r="D95" i="1" s="1"/>
  <c r="D96" i="1" s="1"/>
  <c r="C84" i="1"/>
  <c r="D83" i="1"/>
  <c r="A83" i="1"/>
  <c r="D81" i="1"/>
  <c r="D79" i="1"/>
  <c r="D74" i="1"/>
  <c r="C74" i="1"/>
  <c r="E73" i="1"/>
  <c r="D73" i="1"/>
  <c r="D84" i="1" s="1"/>
  <c r="C73" i="1"/>
  <c r="E70" i="1"/>
  <c r="E87" i="1" s="1"/>
  <c r="C63" i="1"/>
  <c r="H61" i="1"/>
  <c r="G61" i="1"/>
  <c r="F61" i="1"/>
  <c r="E61" i="1"/>
  <c r="D61" i="1"/>
  <c r="C61" i="1"/>
  <c r="A58" i="1"/>
  <c r="A102" i="1" s="1"/>
  <c r="F51" i="1"/>
  <c r="F63" i="1" s="1"/>
  <c r="E51" i="1"/>
  <c r="D51" i="1"/>
  <c r="C51" i="1"/>
  <c r="F44" i="1"/>
  <c r="G44" i="1" s="1"/>
  <c r="A41" i="1"/>
  <c r="H38" i="1"/>
  <c r="G38" i="1"/>
  <c r="F38" i="1"/>
  <c r="E38" i="1"/>
  <c r="E63" i="1" s="1"/>
  <c r="D38" i="1"/>
  <c r="D63" i="1" s="1"/>
  <c r="C38" i="1"/>
  <c r="A25" i="1"/>
  <c r="D21" i="1"/>
  <c r="D64" i="1" s="1"/>
  <c r="B21" i="1"/>
  <c r="E7" i="1"/>
  <c r="E21" i="1" s="1"/>
  <c r="E64" i="1" l="1"/>
  <c r="E39" i="1"/>
  <c r="E52" i="1"/>
  <c r="F108" i="1"/>
  <c r="E110" i="1"/>
  <c r="G51" i="1"/>
  <c r="H44" i="1"/>
  <c r="H51" i="1" s="1"/>
  <c r="H63" i="1" s="1"/>
  <c r="C121" i="1"/>
  <c r="C122" i="1"/>
  <c r="C123" i="1"/>
  <c r="C119" i="1"/>
  <c r="C124" i="1"/>
  <c r="C120" i="1"/>
  <c r="G63" i="1"/>
  <c r="D52" i="1"/>
  <c r="F70" i="1"/>
  <c r="E79" i="1"/>
  <c r="F7" i="1"/>
  <c r="D39" i="1"/>
  <c r="E94" i="1"/>
  <c r="E89" i="1"/>
  <c r="E91" i="1"/>
  <c r="D110" i="1"/>
  <c r="D112" i="1" s="1"/>
  <c r="E92" i="1"/>
  <c r="E74" i="1"/>
  <c r="E84" i="1" s="1"/>
  <c r="E83" i="1"/>
  <c r="E88" i="1"/>
  <c r="E95" i="1" s="1"/>
  <c r="E96" i="1" s="1"/>
  <c r="E81" i="1"/>
  <c r="E90" i="1"/>
  <c r="C125" i="1" l="1"/>
  <c r="E112" i="1"/>
  <c r="G7" i="1"/>
  <c r="F21" i="1"/>
  <c r="F110" i="1"/>
  <c r="G108" i="1"/>
  <c r="F90" i="1"/>
  <c r="F81" i="1"/>
  <c r="F73" i="1"/>
  <c r="F84" i="1" s="1"/>
  <c r="F93" i="1"/>
  <c r="F83" i="1"/>
  <c r="F91" i="1"/>
  <c r="F94" i="1"/>
  <c r="F92" i="1"/>
  <c r="F87" i="1"/>
  <c r="F88" i="1"/>
  <c r="F89" i="1"/>
  <c r="F79" i="1"/>
  <c r="G70" i="1"/>
  <c r="F74" i="1"/>
  <c r="D122" i="1"/>
  <c r="D113" i="1"/>
  <c r="D123" i="1"/>
  <c r="D119" i="1"/>
  <c r="D125" i="1" s="1"/>
  <c r="D132" i="1"/>
  <c r="D124" i="1"/>
  <c r="D120" i="1"/>
  <c r="D121" i="1"/>
  <c r="F39" i="1" l="1"/>
  <c r="F52" i="1"/>
  <c r="F64" i="1"/>
  <c r="G93" i="1"/>
  <c r="G88" i="1"/>
  <c r="G74" i="1"/>
  <c r="G91" i="1"/>
  <c r="G83" i="1"/>
  <c r="G94" i="1"/>
  <c r="G89" i="1"/>
  <c r="G79" i="1"/>
  <c r="H70" i="1"/>
  <c r="G90" i="1"/>
  <c r="G92" i="1"/>
  <c r="G87" i="1"/>
  <c r="G81" i="1"/>
  <c r="G73" i="1"/>
  <c r="H7" i="1"/>
  <c r="H21" i="1" s="1"/>
  <c r="G21" i="1"/>
  <c r="D126" i="1"/>
  <c r="D128" i="1"/>
  <c r="F95" i="1"/>
  <c r="F96" i="1" s="1"/>
  <c r="G110" i="1"/>
  <c r="H108" i="1"/>
  <c r="H110" i="1" s="1"/>
  <c r="E122" i="1"/>
  <c r="E113" i="1"/>
  <c r="E123" i="1"/>
  <c r="E119" i="1"/>
  <c r="E132" i="1"/>
  <c r="E124" i="1"/>
  <c r="E120" i="1"/>
  <c r="E121" i="1"/>
  <c r="C126" i="1"/>
  <c r="C128" i="1"/>
  <c r="D130" i="1" l="1"/>
  <c r="D129" i="1"/>
  <c r="G95" i="1"/>
  <c r="G96" i="1" s="1"/>
  <c r="E125" i="1"/>
  <c r="H88" i="1"/>
  <c r="H83" i="1"/>
  <c r="H74" i="1"/>
  <c r="H91" i="1"/>
  <c r="H89" i="1"/>
  <c r="H79" i="1"/>
  <c r="H92" i="1"/>
  <c r="H73" i="1"/>
  <c r="H93" i="1"/>
  <c r="H94" i="1"/>
  <c r="H87" i="1"/>
  <c r="H90" i="1"/>
  <c r="H81" i="1"/>
  <c r="G64" i="1"/>
  <c r="G39" i="1"/>
  <c r="G52" i="1"/>
  <c r="H64" i="1"/>
  <c r="H39" i="1"/>
  <c r="H52" i="1"/>
  <c r="F112" i="1"/>
  <c r="G84" i="1"/>
  <c r="E126" i="1" l="1"/>
  <c r="E128" i="1"/>
  <c r="H84" i="1"/>
  <c r="F123" i="1"/>
  <c r="F119" i="1"/>
  <c r="F132" i="1"/>
  <c r="F124" i="1"/>
  <c r="F120" i="1"/>
  <c r="F122" i="1"/>
  <c r="F121" i="1"/>
  <c r="F113" i="1"/>
  <c r="H95" i="1"/>
  <c r="G112" i="1"/>
  <c r="G123" i="1" l="1"/>
  <c r="G119" i="1"/>
  <c r="G132" i="1"/>
  <c r="G124" i="1"/>
  <c r="G120" i="1"/>
  <c r="G121" i="1"/>
  <c r="G122" i="1"/>
  <c r="G113" i="1"/>
  <c r="F125" i="1"/>
  <c r="H96" i="1"/>
  <c r="H112" i="1"/>
  <c r="E130" i="1"/>
  <c r="E129" i="1"/>
  <c r="F128" i="1" l="1"/>
  <c r="F126" i="1"/>
  <c r="H132" i="1"/>
  <c r="H120" i="1"/>
  <c r="H124" i="1"/>
  <c r="H121" i="1"/>
  <c r="H119" i="1"/>
  <c r="H122" i="1"/>
  <c r="H113" i="1"/>
  <c r="H123" i="1"/>
  <c r="G125" i="1"/>
  <c r="H125" i="1" l="1"/>
  <c r="G128" i="1"/>
  <c r="G126" i="1"/>
  <c r="F130" i="1"/>
  <c r="F129" i="1"/>
  <c r="G129" i="1" l="1"/>
  <c r="G130" i="1"/>
  <c r="H128" i="1"/>
  <c r="H126" i="1"/>
  <c r="H129" i="1" l="1"/>
  <c r="H1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Gasper Magallanes</author>
  </authors>
  <commentList>
    <comment ref="A107" authorId="0" shapeId="0" xr:uid="{3407987A-127C-9E43-A7FB-D89177F9FD38}">
      <text>
        <r>
          <rPr>
            <sz val="9"/>
            <color rgb="FF000000"/>
            <rFont val="Tahoma"/>
            <family val="2"/>
          </rPr>
          <t xml:space="preserve">Leverage these rows for any additional compensation such as one time stipends, bonuses, and other irregular compensation.
</t>
        </r>
      </text>
    </comment>
  </commentList>
</comments>
</file>

<file path=xl/sharedStrings.xml><?xml version="1.0" encoding="utf-8"?>
<sst xmlns="http://schemas.openxmlformats.org/spreadsheetml/2006/main" count="148" uniqueCount="97">
  <si>
    <t>Staffing &amp; Enrollment Model</t>
  </si>
  <si>
    <t xml:space="preserve">Enrollment &amp; Staffing Assumptions </t>
  </si>
  <si>
    <t>Year 1</t>
  </si>
  <si>
    <t>Year 2</t>
  </si>
  <si>
    <t>Year 3</t>
  </si>
  <si>
    <t>Year 4</t>
  </si>
  <si>
    <t>Year 5</t>
  </si>
  <si>
    <t>Max Preferred</t>
  </si>
  <si>
    <t>pre k</t>
  </si>
  <si>
    <t>18 PreK</t>
  </si>
  <si>
    <t>k</t>
  </si>
  <si>
    <t>18-24 per class/grade k-5, budget at 24 per class/grade</t>
  </si>
  <si>
    <t>20-28 per class/grade 6-8, budget at 24 per class/grade</t>
  </si>
  <si>
    <t>Budgeted Enrollment (Conservative)</t>
  </si>
  <si>
    <t>20 per grade, one section per grade</t>
  </si>
  <si>
    <t>Principal/School Leader</t>
  </si>
  <si>
    <t>Based on Budgeted Enrollment</t>
  </si>
  <si>
    <t>Assistant Principal/Dean</t>
  </si>
  <si>
    <t>Dir. of Operations</t>
  </si>
  <si>
    <t>Math Chair</t>
  </si>
  <si>
    <t>Stipended Role</t>
  </si>
  <si>
    <t>Reading Chair</t>
  </si>
  <si>
    <t>Elementary Chair</t>
  </si>
  <si>
    <t>Middle Chair</t>
  </si>
  <si>
    <t>Counselor/Social Work</t>
  </si>
  <si>
    <t>Office/Reception</t>
  </si>
  <si>
    <t>Other</t>
  </si>
  <si>
    <t>Total Administrative FTE</t>
  </si>
  <si>
    <t xml:space="preserve">Student/Admin FTE </t>
  </si>
  <si>
    <t>Teachers Pre k</t>
  </si>
  <si>
    <t>Alabama funding supports 1 teacher and 1 aide for 18 kids</t>
  </si>
  <si>
    <t>Assist. Pre k</t>
  </si>
  <si>
    <t>Teachers k-4</t>
  </si>
  <si>
    <t>k-4 up to 24 students per class (supported with partial aide, apprentice teacher)</t>
  </si>
  <si>
    <t>Teachers 5-8</t>
  </si>
  <si>
    <t>5-8 up to 24 students per class (supported with partial aide, apprentice teacher)</t>
  </si>
  <si>
    <t>Sp. Ed. Teachers</t>
  </si>
  <si>
    <t>Sp. Ed.: est. caseload of 20 students/teacher</t>
  </si>
  <si>
    <t>Apprentice teachers</t>
  </si>
  <si>
    <t>One elem, one middle</t>
  </si>
  <si>
    <t>PE/Art/Music/Etc.</t>
  </si>
  <si>
    <t>Part time?</t>
  </si>
  <si>
    <t>Educ. Assistants/Aides</t>
  </si>
  <si>
    <t>Can vary</t>
  </si>
  <si>
    <t xml:space="preserve">Other </t>
  </si>
  <si>
    <t>Total Instructional FTE</t>
  </si>
  <si>
    <t xml:space="preserve">Student/Instructional FTE </t>
  </si>
  <si>
    <t>Other Staff</t>
  </si>
  <si>
    <t>Nurse</t>
  </si>
  <si>
    <t>Contracted</t>
  </si>
  <si>
    <t>Food Service Staff</t>
  </si>
  <si>
    <t>Transportation Staff</t>
  </si>
  <si>
    <t>Security</t>
  </si>
  <si>
    <t>Total Other  FTE</t>
  </si>
  <si>
    <t>Total FTE</t>
  </si>
  <si>
    <t>Students/Total FTE</t>
  </si>
  <si>
    <t>Compensation Assumptions</t>
  </si>
  <si>
    <t>Staffing Model</t>
  </si>
  <si>
    <t>Annual Increase</t>
  </si>
  <si>
    <t>Cumulative Increase</t>
  </si>
  <si>
    <t>Administrative Staff</t>
  </si>
  <si>
    <t>Avg. Salary</t>
  </si>
  <si>
    <t>Assumption Notes</t>
  </si>
  <si>
    <t>Need to review local wage levels</t>
  </si>
  <si>
    <t xml:space="preserve">Dir. of Operations </t>
  </si>
  <si>
    <t>Total Administrative Compensation</t>
  </si>
  <si>
    <t>Instructional Staff</t>
  </si>
  <si>
    <t>Total Instructional Compensation</t>
  </si>
  <si>
    <t>Per student</t>
  </si>
  <si>
    <t>Non-Instructional Staff</t>
  </si>
  <si>
    <t>Contract</t>
  </si>
  <si>
    <t>Performance Compensation</t>
  </si>
  <si>
    <t>Placeholder</t>
  </si>
  <si>
    <t>Stipends</t>
  </si>
  <si>
    <t>4 stipended roles</t>
  </si>
  <si>
    <t>Other Compensation</t>
  </si>
  <si>
    <t>Total Other Compensation</t>
  </si>
  <si>
    <t>Total Compensation</t>
  </si>
  <si>
    <t>Per Student</t>
  </si>
  <si>
    <t>Taxes and Benefits Assumptions</t>
  </si>
  <si>
    <t>Base Assumption</t>
  </si>
  <si>
    <t>FICA/Medicare</t>
  </si>
  <si>
    <t>Statutory rate</t>
  </si>
  <si>
    <t>Teachers Retirement Match</t>
  </si>
  <si>
    <t>Per ALSDE guidance (Assumes opt in to state plans)</t>
  </si>
  <si>
    <t>State Unemployment</t>
  </si>
  <si>
    <t>Health Insurance</t>
  </si>
  <si>
    <t>15%+.5%</t>
  </si>
  <si>
    <t>Assume .5% annual growth in healthcare costs</t>
  </si>
  <si>
    <t>Leave (Sick/PTO)</t>
  </si>
  <si>
    <t>Estimate</t>
  </si>
  <si>
    <t>Contingency</t>
  </si>
  <si>
    <t>Total Taxes/Benefits</t>
  </si>
  <si>
    <t>% of Compensation</t>
  </si>
  <si>
    <t>Total Compensation &amp; Benefits Expenses</t>
  </si>
  <si>
    <t>Estimate 403B v. pension savings to the school</t>
  </si>
  <si>
    <t>6% retirement differential if opt out of state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</si>
</sst>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_(* #,##0_);_(* \(#,##0\);_(* &quot;-&quot;?_);_(@_)"/>
    <numFmt numFmtId="168" formatCode="_(&quot;$&quot;* #,##0_);_(&quot;$&quot;* \(#,##0\);_(&quot;$&quot;* &quot;-&quot;??_);_(@_)"/>
    <numFmt numFmtId="169" formatCode="&quot;$&quot;#,##0"/>
    <numFmt numFmtId="170" formatCode="0.0%"/>
  </numFmts>
  <fonts count="1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6" fillId="0" borderId="0" xfId="4" applyFont="1"/>
    <xf numFmtId="0" fontId="7" fillId="0" borderId="0" xfId="4" applyFont="1"/>
    <xf numFmtId="0" fontId="3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4" applyFont="1"/>
    <xf numFmtId="0" fontId="7" fillId="0" borderId="0" xfId="4" applyFont="1" applyAlignment="1">
      <alignment horizontal="center"/>
    </xf>
    <xf numFmtId="0" fontId="9" fillId="0" borderId="0" xfId="5" applyFont="1" applyAlignment="1">
      <alignment horizontal="left"/>
    </xf>
    <xf numFmtId="0" fontId="7" fillId="0" borderId="0" xfId="5" applyFont="1" applyAlignment="1">
      <alignment horizontal="center"/>
    </xf>
    <xf numFmtId="0" fontId="0" fillId="4" borderId="0" xfId="0" applyFill="1"/>
    <xf numFmtId="0" fontId="3" fillId="0" borderId="0" xfId="4" applyFont="1" applyAlignment="1">
      <alignment horizontal="left"/>
    </xf>
    <xf numFmtId="0" fontId="7" fillId="0" borderId="0" xfId="4" applyFont="1" applyAlignment="1">
      <alignment horizontal="left"/>
    </xf>
    <xf numFmtId="0" fontId="7" fillId="0" borderId="2" xfId="4" applyFont="1" applyBorder="1" applyAlignment="1">
      <alignment horizontal="left"/>
    </xf>
    <xf numFmtId="0" fontId="7" fillId="0" borderId="2" xfId="4" applyFont="1" applyBorder="1" applyAlignment="1">
      <alignment horizontal="center"/>
    </xf>
    <xf numFmtId="0" fontId="7" fillId="0" borderId="2" xfId="4" applyFont="1" applyBorder="1"/>
    <xf numFmtId="0" fontId="7" fillId="0" borderId="2" xfId="5" applyFont="1" applyBorder="1" applyAlignment="1">
      <alignment horizontal="center"/>
    </xf>
    <xf numFmtId="0" fontId="4" fillId="0" borderId="0" xfId="4" applyFont="1"/>
    <xf numFmtId="0" fontId="10" fillId="0" borderId="0" xfId="5" applyFont="1" applyAlignment="1">
      <alignment horizontal="left"/>
    </xf>
    <xf numFmtId="0" fontId="3" fillId="4" borderId="0" xfId="0" applyFont="1" applyFill="1"/>
    <xf numFmtId="0" fontId="3" fillId="0" borderId="0" xfId="4" applyFont="1" applyAlignment="1">
      <alignment wrapText="1"/>
    </xf>
    <xf numFmtId="164" fontId="7" fillId="0" borderId="0" xfId="4" applyNumberFormat="1" applyFont="1" applyAlignment="1" applyProtection="1">
      <alignment horizontal="center"/>
      <protection locked="0"/>
    </xf>
    <xf numFmtId="41" fontId="7" fillId="4" borderId="0" xfId="4" applyNumberFormat="1" applyFont="1" applyFill="1" applyAlignment="1" applyProtection="1">
      <alignment horizontal="left"/>
      <protection locked="0"/>
    </xf>
    <xf numFmtId="41" fontId="7" fillId="0" borderId="0" xfId="4" applyNumberFormat="1" applyFont="1" applyAlignment="1" applyProtection="1">
      <alignment horizontal="left"/>
      <protection locked="0"/>
    </xf>
    <xf numFmtId="165" fontId="3" fillId="0" borderId="0" xfId="1" applyNumberFormat="1" applyFont="1" applyBorder="1" applyAlignment="1" applyProtection="1"/>
    <xf numFmtId="0" fontId="3" fillId="0" borderId="2" xfId="4" applyFont="1" applyBorder="1" applyAlignment="1">
      <alignment wrapText="1"/>
    </xf>
    <xf numFmtId="165" fontId="3" fillId="0" borderId="2" xfId="1" applyNumberFormat="1" applyFont="1" applyBorder="1" applyProtection="1"/>
    <xf numFmtId="164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4" applyFont="1" applyAlignment="1">
      <alignment wrapText="1"/>
    </xf>
    <xf numFmtId="164" fontId="6" fillId="0" borderId="0" xfId="4" applyNumberFormat="1" applyFont="1" applyAlignment="1">
      <alignment horizontal="center"/>
    </xf>
    <xf numFmtId="2" fontId="6" fillId="0" borderId="0" xfId="4" applyNumberFormat="1" applyFont="1" applyAlignment="1">
      <alignment horizontal="left"/>
    </xf>
    <xf numFmtId="0" fontId="6" fillId="0" borderId="0" xfId="4" applyFont="1" applyAlignment="1">
      <alignment horizontal="center"/>
    </xf>
    <xf numFmtId="0" fontId="6" fillId="0" borderId="0" xfId="4" applyFont="1" applyAlignment="1">
      <alignment horizontal="left"/>
    </xf>
    <xf numFmtId="164" fontId="7" fillId="0" borderId="0" xfId="4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3" fillId="0" borderId="2" xfId="0" applyFont="1" applyBorder="1"/>
    <xf numFmtId="41" fontId="7" fillId="0" borderId="0" xfId="4" applyNumberFormat="1" applyFont="1" applyAlignment="1" applyProtection="1">
      <alignment horizontal="left" vertical="center" wrapText="1"/>
      <protection locked="0"/>
    </xf>
    <xf numFmtId="164" fontId="7" fillId="0" borderId="0" xfId="4" applyNumberFormat="1" applyFont="1" applyAlignment="1">
      <alignment horizontal="center" vertical="center" wrapText="1"/>
    </xf>
    <xf numFmtId="164" fontId="7" fillId="0" borderId="2" xfId="4" applyNumberFormat="1" applyFont="1" applyBorder="1" applyAlignment="1">
      <alignment horizontal="center" vertical="center" wrapText="1"/>
    </xf>
    <xf numFmtId="0" fontId="6" fillId="0" borderId="3" xfId="4" applyFont="1" applyBorder="1"/>
    <xf numFmtId="0" fontId="7" fillId="0" borderId="3" xfId="4" applyFont="1" applyBorder="1"/>
    <xf numFmtId="164" fontId="6" fillId="0" borderId="3" xfId="4" applyNumberFormat="1" applyFont="1" applyBorder="1" applyAlignment="1">
      <alignment horizontal="center"/>
    </xf>
    <xf numFmtId="2" fontId="6" fillId="0" borderId="0" xfId="4" applyNumberFormat="1" applyFont="1" applyAlignment="1">
      <alignment horizontal="center"/>
    </xf>
    <xf numFmtId="0" fontId="6" fillId="0" borderId="0" xfId="0" applyFont="1"/>
    <xf numFmtId="0" fontId="3" fillId="2" borderId="0" xfId="0" applyFont="1" applyFill="1" applyAlignment="1">
      <alignment horizontal="center"/>
    </xf>
    <xf numFmtId="0" fontId="6" fillId="3" borderId="1" xfId="5" applyFont="1" applyFill="1" applyBorder="1" applyAlignment="1">
      <alignment horizontal="center"/>
    </xf>
    <xf numFmtId="0" fontId="7" fillId="0" borderId="0" xfId="5" applyFont="1" applyAlignment="1">
      <alignment horizontal="left"/>
    </xf>
    <xf numFmtId="10" fontId="7" fillId="0" borderId="0" xfId="4" applyNumberFormat="1" applyFont="1" applyAlignment="1" applyProtection="1">
      <alignment horizontal="center"/>
      <protection locked="0"/>
    </xf>
    <xf numFmtId="10" fontId="7" fillId="0" borderId="0" xfId="4" applyNumberFormat="1" applyFont="1" applyAlignment="1" applyProtection="1">
      <alignment horizontal="left"/>
      <protection locked="0"/>
    </xf>
    <xf numFmtId="10" fontId="7" fillId="0" borderId="0" xfId="4" applyNumberFormat="1" applyFont="1" applyAlignment="1">
      <alignment horizontal="center"/>
    </xf>
    <xf numFmtId="10" fontId="6" fillId="0" borderId="0" xfId="4" applyNumberFormat="1" applyFont="1" applyAlignment="1">
      <alignment horizontal="center"/>
    </xf>
    <xf numFmtId="41" fontId="7" fillId="0" borderId="0" xfId="4" applyNumberFormat="1" applyFont="1" applyAlignment="1" applyProtection="1">
      <alignment horizontal="center"/>
      <protection locked="0"/>
    </xf>
    <xf numFmtId="41" fontId="7" fillId="0" borderId="0" xfId="4" applyNumberFormat="1" applyFont="1" applyAlignment="1">
      <alignment horizontal="center"/>
    </xf>
    <xf numFmtId="166" fontId="7" fillId="0" borderId="0" xfId="1" applyNumberFormat="1" applyFont="1" applyFill="1" applyBorder="1" applyProtection="1"/>
    <xf numFmtId="0" fontId="7" fillId="0" borderId="0" xfId="0" applyFont="1"/>
    <xf numFmtId="167" fontId="7" fillId="0" borderId="0" xfId="0" applyNumberFormat="1" applyFont="1"/>
    <xf numFmtId="41" fontId="7" fillId="0" borderId="2" xfId="4" applyNumberFormat="1" applyFont="1" applyBorder="1" applyAlignment="1" applyProtection="1">
      <alignment horizontal="center"/>
      <protection locked="0"/>
    </xf>
    <xf numFmtId="0" fontId="7" fillId="0" borderId="2" xfId="0" applyFont="1" applyBorder="1"/>
    <xf numFmtId="41" fontId="7" fillId="0" borderId="2" xfId="4" applyNumberFormat="1" applyFont="1" applyBorder="1" applyAlignment="1">
      <alignment horizontal="center"/>
    </xf>
    <xf numFmtId="41" fontId="6" fillId="0" borderId="0" xfId="4" applyNumberFormat="1" applyFont="1" applyAlignment="1">
      <alignment horizontal="center"/>
    </xf>
    <xf numFmtId="168" fontId="7" fillId="0" borderId="0" xfId="2" applyNumberFormat="1" applyFont="1" applyFill="1" applyBorder="1" applyAlignment="1" applyProtection="1">
      <alignment horizontal="center"/>
    </xf>
    <xf numFmtId="2" fontId="7" fillId="0" borderId="0" xfId="4" applyNumberFormat="1" applyFont="1" applyAlignment="1" applyProtection="1">
      <alignment horizontal="center" vertical="center" wrapText="1"/>
      <protection locked="0"/>
    </xf>
    <xf numFmtId="41" fontId="7" fillId="0" borderId="0" xfId="4" applyNumberFormat="1" applyFont="1" applyAlignment="1">
      <alignment horizontal="left"/>
    </xf>
    <xf numFmtId="0" fontId="7" fillId="0" borderId="0" xfId="4" applyFont="1" applyProtection="1">
      <protection locked="0"/>
    </xf>
    <xf numFmtId="0" fontId="7" fillId="0" borderId="2" xfId="4" applyFont="1" applyBorder="1" applyProtection="1">
      <protection locked="0"/>
    </xf>
    <xf numFmtId="0" fontId="6" fillId="0" borderId="0" xfId="4" applyFont="1" applyProtection="1">
      <protection locked="0"/>
    </xf>
    <xf numFmtId="41" fontId="6" fillId="0" borderId="0" xfId="4" applyNumberFormat="1" applyFont="1" applyAlignment="1" applyProtection="1">
      <alignment horizontal="center"/>
      <protection locked="0"/>
    </xf>
    <xf numFmtId="41" fontId="6" fillId="0" borderId="3" xfId="4" applyNumberFormat="1" applyFont="1" applyBorder="1" applyAlignment="1">
      <alignment horizontal="center"/>
    </xf>
    <xf numFmtId="169" fontId="7" fillId="0" borderId="0" xfId="4" applyNumberFormat="1" applyFont="1" applyAlignment="1">
      <alignment horizontal="center"/>
    </xf>
    <xf numFmtId="41" fontId="7" fillId="0" borderId="0" xfId="5" applyNumberFormat="1" applyFont="1" applyAlignment="1" applyProtection="1">
      <alignment horizontal="center"/>
      <protection locked="0"/>
    </xf>
    <xf numFmtId="10" fontId="7" fillId="0" borderId="2" xfId="4" applyNumberFormat="1" applyFont="1" applyBorder="1" applyAlignment="1" applyProtection="1">
      <alignment horizontal="center"/>
      <protection locked="0"/>
    </xf>
    <xf numFmtId="41" fontId="7" fillId="0" borderId="2" xfId="5" applyNumberFormat="1" applyFont="1" applyBorder="1" applyAlignment="1" applyProtection="1">
      <alignment horizontal="center"/>
      <protection locked="0"/>
    </xf>
    <xf numFmtId="41" fontId="6" fillId="0" borderId="0" xfId="5" applyNumberFormat="1" applyFont="1" applyAlignment="1">
      <alignment horizontal="center"/>
    </xf>
    <xf numFmtId="170" fontId="7" fillId="0" borderId="0" xfId="3" applyNumberFormat="1" applyFont="1" applyFill="1" applyBorder="1" applyAlignment="1" applyProtection="1">
      <alignment horizontal="center"/>
    </xf>
    <xf numFmtId="0" fontId="4" fillId="0" borderId="3" xfId="0" applyFont="1" applyBorder="1"/>
    <xf numFmtId="41" fontId="4" fillId="0" borderId="3" xfId="0" applyNumberFormat="1" applyFont="1" applyBorder="1"/>
    <xf numFmtId="169" fontId="3" fillId="0" borderId="0" xfId="0" applyNumberFormat="1" applyFont="1"/>
    <xf numFmtId="168" fontId="3" fillId="0" borderId="0" xfId="2" applyNumberFormat="1" applyFont="1" applyProtection="1"/>
    <xf numFmtId="166" fontId="3" fillId="0" borderId="0" xfId="0" applyNumberFormat="1" applyFont="1"/>
  </cellXfs>
  <cellStyles count="6">
    <cellStyle name="Comma" xfId="1" builtinId="3"/>
    <cellStyle name="Currency" xfId="2" builtinId="4"/>
    <cellStyle name="Normal" xfId="0" builtinId="0"/>
    <cellStyle name="Normal 2" xfId="4" xr:uid="{D3C59C1A-62F1-1241-A02D-DCA1E6FD027C}"/>
    <cellStyle name="Normal 2 2" xfId="5" xr:uid="{4677102A-5C91-9F44-96A4-5FE45221C58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risreynolds/Dropbox/MEF%20Charter%20Docs%20CR:SC/Budget/Budget%20MEF%20Charter%20Scho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"/>
      <sheetName val="Instructions"/>
      <sheetName val="1) Proposed School Information"/>
      <sheetName val="2) Student Assumptions"/>
      <sheetName val="3) Pre-Opening Budget"/>
      <sheetName val="4) Pre-Opening Cash Flow"/>
      <sheetName val="5) Year 1-5 Staff Assumptions"/>
      <sheetName val="6) Year 1 Budget"/>
      <sheetName val="7) Year 1 Cash Flow"/>
      <sheetName val="8) Year 2 through 5 Budget"/>
      <sheetName val="9)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2">
          <cell r="B62" t="str">
            <v>Administrative Staff</v>
          </cell>
        </row>
        <row r="70">
          <cell r="B70" t="str">
            <v>Instructional Staff</v>
          </cell>
        </row>
        <row r="80">
          <cell r="B80" t="str">
            <v>Custodial Staff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EA13B-D0C7-EF44-9B40-36722B551CB2}">
  <dimension ref="A1:I132"/>
  <sheetViews>
    <sheetView tabSelected="1" workbookViewId="0">
      <selection activeCell="A133" sqref="A133"/>
    </sheetView>
  </sheetViews>
  <sheetFormatPr baseColWidth="10" defaultColWidth="8.83203125" defaultRowHeight="16"/>
  <cols>
    <col min="1" max="1" width="36.83203125" style="2" customWidth="1"/>
    <col min="2" max="2" width="12.33203125" style="2" customWidth="1"/>
    <col min="3" max="3" width="12.1640625" style="2" customWidth="1"/>
    <col min="4" max="8" width="10.83203125" style="2" customWidth="1"/>
    <col min="9" max="9" width="56.6640625" style="2" bestFit="1" customWidth="1"/>
    <col min="10" max="16384" width="8.83203125" style="2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>
      <c r="A3" s="4"/>
    </row>
    <row r="4" spans="1:9">
      <c r="A4" s="4"/>
      <c r="D4" s="5"/>
      <c r="E4" s="5"/>
      <c r="F4" s="6" t="s">
        <v>1</v>
      </c>
      <c r="G4" s="5"/>
      <c r="H4" s="5"/>
    </row>
    <row r="5" spans="1:9" ht="17" customHeight="1">
      <c r="A5" s="7"/>
      <c r="B5" s="8"/>
      <c r="C5" s="9"/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1"/>
    </row>
    <row r="6" spans="1:9">
      <c r="B6" s="12" t="s">
        <v>7</v>
      </c>
    </row>
    <row r="7" spans="1:9">
      <c r="A7" s="13" t="s">
        <v>8</v>
      </c>
      <c r="B7" s="14">
        <v>36</v>
      </c>
      <c r="C7" s="15"/>
      <c r="D7" s="16">
        <v>36</v>
      </c>
      <c r="E7" s="16">
        <f>D7</f>
        <v>36</v>
      </c>
      <c r="F7" s="16">
        <f t="shared" ref="F7:H7" si="0">E7</f>
        <v>36</v>
      </c>
      <c r="G7" s="16">
        <f t="shared" si="0"/>
        <v>36</v>
      </c>
      <c r="H7" s="16">
        <f t="shared" si="0"/>
        <v>36</v>
      </c>
      <c r="I7" s="17" t="s">
        <v>9</v>
      </c>
    </row>
    <row r="8" spans="1:9">
      <c r="A8" s="13" t="s">
        <v>10</v>
      </c>
      <c r="B8" s="14">
        <v>40</v>
      </c>
      <c r="C8" s="15"/>
      <c r="D8" s="16">
        <v>24</v>
      </c>
      <c r="E8" s="16">
        <v>24</v>
      </c>
      <c r="F8" s="16">
        <v>24</v>
      </c>
      <c r="G8" s="16">
        <v>24</v>
      </c>
      <c r="H8" s="16">
        <v>24</v>
      </c>
      <c r="I8" s="17" t="s">
        <v>11</v>
      </c>
    </row>
    <row r="9" spans="1:9">
      <c r="A9" s="18">
        <v>1</v>
      </c>
      <c r="B9" s="14">
        <v>40</v>
      </c>
      <c r="C9" s="15"/>
      <c r="D9" s="16">
        <v>24</v>
      </c>
      <c r="E9" s="16">
        <v>24</v>
      </c>
      <c r="F9" s="16">
        <v>24</v>
      </c>
      <c r="G9" s="16">
        <v>24</v>
      </c>
      <c r="H9" s="16">
        <v>24</v>
      </c>
      <c r="I9" s="17" t="s">
        <v>11</v>
      </c>
    </row>
    <row r="10" spans="1:9">
      <c r="A10" s="18">
        <v>2</v>
      </c>
      <c r="B10" s="14">
        <v>40</v>
      </c>
      <c r="C10" s="15"/>
      <c r="D10" s="16">
        <v>24</v>
      </c>
      <c r="E10" s="16">
        <v>24</v>
      </c>
      <c r="F10" s="16">
        <v>24</v>
      </c>
      <c r="G10" s="16">
        <v>24</v>
      </c>
      <c r="H10" s="16">
        <v>24</v>
      </c>
      <c r="I10" s="17" t="s">
        <v>11</v>
      </c>
    </row>
    <row r="11" spans="1:9">
      <c r="A11" s="18">
        <v>3</v>
      </c>
      <c r="B11" s="14">
        <v>40</v>
      </c>
      <c r="C11" s="15"/>
      <c r="D11" s="16">
        <v>24</v>
      </c>
      <c r="E11" s="16">
        <v>24</v>
      </c>
      <c r="F11" s="16">
        <v>24</v>
      </c>
      <c r="G11" s="16">
        <v>24</v>
      </c>
      <c r="H11" s="16">
        <v>24</v>
      </c>
      <c r="I11" s="17" t="s">
        <v>11</v>
      </c>
    </row>
    <row r="12" spans="1:9">
      <c r="A12" s="19">
        <v>4</v>
      </c>
      <c r="B12" s="14">
        <v>40</v>
      </c>
      <c r="C12" s="8"/>
      <c r="D12" s="16">
        <v>24</v>
      </c>
      <c r="E12" s="16">
        <v>24</v>
      </c>
      <c r="F12" s="16">
        <v>24</v>
      </c>
      <c r="G12" s="16">
        <v>24</v>
      </c>
      <c r="H12" s="16">
        <v>24</v>
      </c>
      <c r="I12" s="17" t="s">
        <v>11</v>
      </c>
    </row>
    <row r="13" spans="1:9">
      <c r="A13" s="19">
        <v>5</v>
      </c>
      <c r="B13" s="14">
        <v>40</v>
      </c>
      <c r="C13" s="8"/>
      <c r="D13" s="16">
        <v>24</v>
      </c>
      <c r="E13" s="16">
        <v>24</v>
      </c>
      <c r="F13" s="16">
        <v>24</v>
      </c>
      <c r="G13" s="16">
        <v>24</v>
      </c>
      <c r="H13" s="16">
        <v>24</v>
      </c>
      <c r="I13" s="17" t="s">
        <v>11</v>
      </c>
    </row>
    <row r="14" spans="1:9">
      <c r="A14" s="19">
        <v>6</v>
      </c>
      <c r="B14" s="14">
        <v>40</v>
      </c>
      <c r="C14" s="8"/>
      <c r="D14" s="16">
        <v>24</v>
      </c>
      <c r="E14" s="16">
        <v>24</v>
      </c>
      <c r="F14" s="16">
        <v>24</v>
      </c>
      <c r="G14" s="16">
        <v>24</v>
      </c>
      <c r="H14" s="16">
        <v>24</v>
      </c>
      <c r="I14" s="17" t="s">
        <v>12</v>
      </c>
    </row>
    <row r="15" spans="1:9">
      <c r="A15" s="19">
        <v>7</v>
      </c>
      <c r="B15" s="14">
        <v>40</v>
      </c>
      <c r="C15" s="8"/>
      <c r="D15" s="16">
        <v>24</v>
      </c>
      <c r="E15" s="16">
        <v>24</v>
      </c>
      <c r="F15" s="16">
        <v>24</v>
      </c>
      <c r="G15" s="16">
        <v>24</v>
      </c>
      <c r="H15" s="16">
        <v>24</v>
      </c>
      <c r="I15" s="17" t="s">
        <v>12</v>
      </c>
    </row>
    <row r="16" spans="1:9">
      <c r="A16" s="19">
        <v>8</v>
      </c>
      <c r="B16" s="14">
        <v>40</v>
      </c>
      <c r="C16" s="8"/>
      <c r="D16" s="16">
        <v>24</v>
      </c>
      <c r="E16" s="16">
        <v>24</v>
      </c>
      <c r="F16" s="16">
        <v>24</v>
      </c>
      <c r="G16" s="16">
        <v>24</v>
      </c>
      <c r="H16" s="16">
        <v>24</v>
      </c>
      <c r="I16" s="17" t="s">
        <v>12</v>
      </c>
    </row>
    <row r="17" spans="1:9">
      <c r="A17" s="19">
        <v>9</v>
      </c>
      <c r="B17" s="14">
        <v>28</v>
      </c>
      <c r="C17" s="8"/>
      <c r="D17" s="16"/>
      <c r="E17" s="16"/>
      <c r="F17" s="16"/>
      <c r="G17" s="16"/>
      <c r="H17" s="16"/>
      <c r="I17" s="17"/>
    </row>
    <row r="18" spans="1:9">
      <c r="A18" s="19">
        <v>10</v>
      </c>
      <c r="B18" s="14">
        <v>28</v>
      </c>
      <c r="C18" s="8"/>
      <c r="D18" s="16"/>
      <c r="E18" s="16"/>
      <c r="F18" s="16"/>
      <c r="G18" s="16"/>
      <c r="H18" s="16"/>
      <c r="I18" s="17"/>
    </row>
    <row r="19" spans="1:9">
      <c r="A19" s="19">
        <v>11</v>
      </c>
      <c r="B19" s="14">
        <v>28</v>
      </c>
      <c r="C19" s="8"/>
      <c r="D19" s="16"/>
      <c r="E19" s="16"/>
      <c r="F19" s="16"/>
      <c r="G19" s="16"/>
      <c r="H19" s="16"/>
      <c r="I19" s="17"/>
    </row>
    <row r="20" spans="1:9">
      <c r="A20" s="20">
        <v>12</v>
      </c>
      <c r="B20" s="21">
        <v>28</v>
      </c>
      <c r="C20" s="22"/>
      <c r="D20" s="23"/>
      <c r="E20" s="23"/>
      <c r="F20" s="23"/>
      <c r="G20" s="23"/>
      <c r="H20" s="23"/>
      <c r="I20" s="17"/>
    </row>
    <row r="21" spans="1:9">
      <c r="A21" s="24" t="s">
        <v>13</v>
      </c>
      <c r="B21" s="11">
        <f>SUM(B7:B20)</f>
        <v>508</v>
      </c>
      <c r="C21" s="25"/>
      <c r="D21" s="11">
        <f>SUM(D7:D16)</f>
        <v>252</v>
      </c>
      <c r="E21" s="11">
        <f>SUM(E7:E17)</f>
        <v>252</v>
      </c>
      <c r="F21" s="11">
        <f>SUM(F7:F18)</f>
        <v>252</v>
      </c>
      <c r="G21" s="11">
        <f>SUM(G7:G19)</f>
        <v>252</v>
      </c>
      <c r="H21" s="11">
        <f>SUM(H7:H20)</f>
        <v>252</v>
      </c>
      <c r="I21" s="17" t="s">
        <v>14</v>
      </c>
    </row>
    <row r="22" spans="1:9">
      <c r="A22" s="13"/>
      <c r="B22" s="16"/>
      <c r="C22" s="15"/>
      <c r="D22" s="16"/>
      <c r="E22" s="16"/>
      <c r="F22" s="16"/>
      <c r="G22" s="16"/>
      <c r="H22" s="16"/>
      <c r="I22" s="17"/>
    </row>
    <row r="23" spans="1:9">
      <c r="A23" s="8"/>
      <c r="B23" s="8"/>
      <c r="C23" s="8"/>
      <c r="D23" s="14"/>
      <c r="E23" s="14"/>
      <c r="F23" s="14"/>
      <c r="G23" s="14"/>
      <c r="H23" s="14"/>
      <c r="I23" s="26"/>
    </row>
    <row r="24" spans="1:9">
      <c r="A24" s="8"/>
      <c r="B24" s="8"/>
      <c r="C24" s="8"/>
      <c r="D24" s="14"/>
      <c r="E24" s="14"/>
      <c r="F24" s="14"/>
      <c r="G24" s="14"/>
      <c r="H24" s="14"/>
    </row>
    <row r="25" spans="1:9">
      <c r="A25" s="7" t="str">
        <f>'[1]3) Pre-Opening Budget'!B62</f>
        <v>Administrative Staff</v>
      </c>
      <c r="B25" s="8"/>
      <c r="C25" s="8"/>
      <c r="D25" s="14"/>
      <c r="E25" s="14"/>
      <c r="F25" s="14"/>
      <c r="G25" s="14"/>
      <c r="H25" s="14"/>
      <c r="I25" s="14"/>
    </row>
    <row r="26" spans="1:9" ht="17">
      <c r="A26" s="27" t="s">
        <v>15</v>
      </c>
      <c r="B26" s="8"/>
      <c r="C26" s="28">
        <v>1</v>
      </c>
      <c r="D26" s="28">
        <v>1</v>
      </c>
      <c r="E26" s="28">
        <v>1</v>
      </c>
      <c r="F26" s="28">
        <v>1</v>
      </c>
      <c r="G26" s="28">
        <v>1</v>
      </c>
      <c r="H26" s="28">
        <v>1</v>
      </c>
      <c r="I26" s="29" t="s">
        <v>16</v>
      </c>
    </row>
    <row r="27" spans="1:9" ht="17">
      <c r="A27" s="27" t="s">
        <v>17</v>
      </c>
      <c r="B27" s="8"/>
      <c r="C27" s="28"/>
      <c r="D27" s="28"/>
      <c r="E27" s="28">
        <v>1</v>
      </c>
      <c r="F27" s="28">
        <v>1</v>
      </c>
      <c r="G27" s="28">
        <v>1</v>
      </c>
      <c r="H27" s="28">
        <v>1</v>
      </c>
      <c r="I27" s="29"/>
    </row>
    <row r="28" spans="1:9" ht="17">
      <c r="A28" s="27" t="s">
        <v>18</v>
      </c>
      <c r="B28" s="8"/>
      <c r="C28" s="28">
        <v>0.5</v>
      </c>
      <c r="D28" s="28">
        <v>1</v>
      </c>
      <c r="E28" s="28">
        <v>1</v>
      </c>
      <c r="F28" s="28">
        <v>1</v>
      </c>
      <c r="G28" s="28">
        <v>1</v>
      </c>
      <c r="H28" s="28">
        <v>1</v>
      </c>
      <c r="I28" s="30"/>
    </row>
    <row r="29" spans="1:9" ht="17">
      <c r="A29" s="27" t="s">
        <v>19</v>
      </c>
      <c r="B29" s="8"/>
      <c r="C29" s="31"/>
      <c r="D29" s="30" t="s">
        <v>20</v>
      </c>
      <c r="E29" s="28"/>
      <c r="F29" s="28"/>
      <c r="G29" s="28"/>
      <c r="H29" s="28"/>
      <c r="I29" s="30"/>
    </row>
    <row r="30" spans="1:9" ht="17">
      <c r="A30" s="27" t="s">
        <v>21</v>
      </c>
      <c r="B30" s="8"/>
      <c r="C30" s="31"/>
      <c r="D30" s="30" t="s">
        <v>20</v>
      </c>
      <c r="E30" s="28"/>
      <c r="F30" s="28"/>
      <c r="G30" s="28"/>
      <c r="H30" s="28"/>
      <c r="I30" s="30"/>
    </row>
    <row r="31" spans="1:9" ht="17">
      <c r="A31" s="27" t="s">
        <v>22</v>
      </c>
      <c r="B31" s="8"/>
      <c r="C31" s="31"/>
      <c r="D31" s="30" t="s">
        <v>20</v>
      </c>
      <c r="E31" s="28"/>
      <c r="F31" s="28"/>
      <c r="G31" s="28"/>
      <c r="H31" s="28"/>
      <c r="I31" s="30"/>
    </row>
    <row r="32" spans="1:9" ht="17">
      <c r="A32" s="27" t="s">
        <v>23</v>
      </c>
      <c r="B32" s="8"/>
      <c r="C32" s="31"/>
      <c r="D32" s="30" t="s">
        <v>20</v>
      </c>
      <c r="E32" s="28"/>
      <c r="F32" s="28"/>
      <c r="G32" s="28"/>
      <c r="H32" s="28"/>
      <c r="I32" s="30"/>
    </row>
    <row r="33" spans="1:9" ht="17">
      <c r="A33" s="27" t="s">
        <v>24</v>
      </c>
      <c r="B33" s="8"/>
      <c r="C33" s="31"/>
      <c r="D33" s="28">
        <v>1</v>
      </c>
      <c r="E33" s="28">
        <v>1</v>
      </c>
      <c r="F33" s="28">
        <v>1</v>
      </c>
      <c r="G33" s="28">
        <v>1</v>
      </c>
      <c r="H33" s="28">
        <v>1</v>
      </c>
      <c r="I33" s="30"/>
    </row>
    <row r="34" spans="1:9">
      <c r="A34" s="27"/>
      <c r="B34" s="8"/>
      <c r="C34" s="28"/>
      <c r="D34" s="28"/>
      <c r="E34" s="28"/>
      <c r="F34" s="28"/>
      <c r="G34" s="28"/>
      <c r="H34" s="28"/>
      <c r="I34" s="30"/>
    </row>
    <row r="35" spans="1:9" ht="17">
      <c r="A35" s="27" t="s">
        <v>25</v>
      </c>
      <c r="B35" s="8"/>
      <c r="C35" s="31"/>
      <c r="D35" s="28">
        <v>1</v>
      </c>
      <c r="E35" s="28">
        <v>1</v>
      </c>
      <c r="F35" s="28">
        <v>1</v>
      </c>
      <c r="G35" s="28">
        <v>1</v>
      </c>
      <c r="H35" s="28">
        <v>1</v>
      </c>
      <c r="I35" s="30"/>
    </row>
    <row r="36" spans="1:9">
      <c r="A36" s="27"/>
      <c r="B36" s="8"/>
      <c r="C36" s="31"/>
      <c r="D36" s="28"/>
      <c r="E36" s="28"/>
      <c r="F36" s="28"/>
      <c r="G36" s="28"/>
      <c r="H36" s="28"/>
      <c r="I36" s="30"/>
    </row>
    <row r="37" spans="1:9" ht="17">
      <c r="A37" s="32" t="s">
        <v>26</v>
      </c>
      <c r="B37" s="22"/>
      <c r="C37" s="33"/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0"/>
    </row>
    <row r="38" spans="1:9" ht="15" customHeight="1">
      <c r="A38" s="35" t="s">
        <v>27</v>
      </c>
      <c r="B38" s="8"/>
      <c r="C38" s="36">
        <f t="shared" ref="C38:H38" si="1">SUM(C26:C37)</f>
        <v>1.5</v>
      </c>
      <c r="D38" s="36">
        <f t="shared" si="1"/>
        <v>4</v>
      </c>
      <c r="E38" s="36">
        <f t="shared" si="1"/>
        <v>5</v>
      </c>
      <c r="F38" s="36">
        <f t="shared" si="1"/>
        <v>5</v>
      </c>
      <c r="G38" s="36">
        <f t="shared" si="1"/>
        <v>5</v>
      </c>
      <c r="H38" s="36">
        <f t="shared" si="1"/>
        <v>5</v>
      </c>
      <c r="I38" s="37"/>
    </row>
    <row r="39" spans="1:9">
      <c r="A39" s="8" t="s">
        <v>28</v>
      </c>
      <c r="B39" s="8"/>
      <c r="C39" s="8"/>
      <c r="D39" s="36">
        <f>D21/D38</f>
        <v>63</v>
      </c>
      <c r="E39" s="36">
        <f>E21/E38</f>
        <v>50.4</v>
      </c>
      <c r="F39" s="36">
        <f>F21/F38</f>
        <v>50.4</v>
      </c>
      <c r="G39" s="36">
        <f>G21/G38</f>
        <v>50.4</v>
      </c>
      <c r="H39" s="36">
        <f>H21/H38</f>
        <v>50.4</v>
      </c>
    </row>
    <row r="40" spans="1:9">
      <c r="A40" s="8"/>
      <c r="B40" s="8"/>
      <c r="C40" s="8"/>
      <c r="D40" s="38"/>
      <c r="E40" s="38"/>
      <c r="F40" s="38"/>
      <c r="G40" s="38"/>
      <c r="H40" s="38"/>
      <c r="I40" s="39"/>
    </row>
    <row r="41" spans="1:9">
      <c r="A41" s="7" t="str">
        <f>'[1]3) Pre-Opening Budget'!B70</f>
        <v>Instructional Staff</v>
      </c>
      <c r="B41" s="8"/>
      <c r="C41" s="8"/>
      <c r="D41" s="14"/>
      <c r="E41" s="14"/>
      <c r="F41" s="14"/>
      <c r="G41" s="14"/>
      <c r="H41" s="14"/>
      <c r="I41" s="19"/>
    </row>
    <row r="42" spans="1:9">
      <c r="A42" s="8" t="s">
        <v>29</v>
      </c>
      <c r="B42" s="8"/>
      <c r="C42" s="8"/>
      <c r="D42" s="40">
        <v>1</v>
      </c>
      <c r="E42" s="40">
        <v>1</v>
      </c>
      <c r="F42" s="40">
        <v>1</v>
      </c>
      <c r="G42" s="40">
        <v>1</v>
      </c>
      <c r="H42" s="40">
        <v>1</v>
      </c>
      <c r="I42" s="19" t="s">
        <v>30</v>
      </c>
    </row>
    <row r="43" spans="1:9">
      <c r="A43" s="8" t="s">
        <v>31</v>
      </c>
      <c r="B43" s="8"/>
      <c r="C43" s="8"/>
      <c r="D43" s="40">
        <v>1</v>
      </c>
      <c r="E43" s="40">
        <v>1</v>
      </c>
      <c r="F43" s="40">
        <v>1</v>
      </c>
      <c r="G43" s="40">
        <v>1</v>
      </c>
      <c r="H43" s="40">
        <v>1</v>
      </c>
      <c r="I43" s="19" t="s">
        <v>30</v>
      </c>
    </row>
    <row r="44" spans="1:9" ht="17">
      <c r="A44" s="27" t="s">
        <v>32</v>
      </c>
      <c r="B44" s="8"/>
      <c r="D44" s="28">
        <v>5</v>
      </c>
      <c r="E44" s="28">
        <v>5</v>
      </c>
      <c r="F44" s="28">
        <f t="shared" ref="F44:H44" si="2">E44</f>
        <v>5</v>
      </c>
      <c r="G44" s="28">
        <f t="shared" si="2"/>
        <v>5</v>
      </c>
      <c r="H44" s="28">
        <f t="shared" si="2"/>
        <v>5</v>
      </c>
      <c r="I44" s="30" t="s">
        <v>33</v>
      </c>
    </row>
    <row r="45" spans="1:9" ht="17">
      <c r="A45" s="27" t="s">
        <v>34</v>
      </c>
      <c r="B45" s="8"/>
      <c r="D45" s="41">
        <v>4</v>
      </c>
      <c r="E45" s="41">
        <v>4</v>
      </c>
      <c r="F45" s="41">
        <v>4</v>
      </c>
      <c r="G45" s="41">
        <v>4</v>
      </c>
      <c r="H45" s="41">
        <v>4</v>
      </c>
      <c r="I45" s="30" t="s">
        <v>35</v>
      </c>
    </row>
    <row r="46" spans="1:9" ht="17">
      <c r="A46" s="27" t="s">
        <v>36</v>
      </c>
      <c r="B46" s="8"/>
      <c r="D46" s="28">
        <v>2</v>
      </c>
      <c r="E46" s="28">
        <v>2</v>
      </c>
      <c r="F46" s="28">
        <v>2</v>
      </c>
      <c r="G46" s="28">
        <v>2</v>
      </c>
      <c r="H46" s="28">
        <v>2</v>
      </c>
      <c r="I46" s="30" t="s">
        <v>37</v>
      </c>
    </row>
    <row r="47" spans="1:9" ht="17">
      <c r="A47" s="27" t="s">
        <v>38</v>
      </c>
      <c r="B47" s="8"/>
      <c r="D47" s="28">
        <v>2</v>
      </c>
      <c r="E47" s="28">
        <v>2</v>
      </c>
      <c r="F47" s="28">
        <v>2</v>
      </c>
      <c r="G47" s="28">
        <v>2</v>
      </c>
      <c r="H47" s="28">
        <v>2</v>
      </c>
      <c r="I47" s="30" t="s">
        <v>39</v>
      </c>
    </row>
    <row r="48" spans="1:9" ht="17">
      <c r="A48" s="27" t="s">
        <v>40</v>
      </c>
      <c r="D48" s="28">
        <v>1</v>
      </c>
      <c r="E48" s="28">
        <v>1</v>
      </c>
      <c r="F48" s="28">
        <v>1</v>
      </c>
      <c r="G48" s="28">
        <v>1</v>
      </c>
      <c r="H48" s="28">
        <v>1</v>
      </c>
      <c r="I48" s="30" t="s">
        <v>41</v>
      </c>
    </row>
    <row r="49" spans="1:9" ht="17">
      <c r="A49" s="27" t="s">
        <v>42</v>
      </c>
      <c r="B49" s="8"/>
      <c r="D49" s="28">
        <v>2</v>
      </c>
      <c r="E49" s="28">
        <v>2</v>
      </c>
      <c r="F49" s="28">
        <v>2</v>
      </c>
      <c r="G49" s="28">
        <v>2</v>
      </c>
      <c r="H49" s="28">
        <v>2</v>
      </c>
      <c r="I49" s="30" t="s">
        <v>43</v>
      </c>
    </row>
    <row r="50" spans="1:9" ht="17">
      <c r="A50" s="32" t="s">
        <v>44</v>
      </c>
      <c r="B50" s="22"/>
      <c r="C50" s="42"/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0"/>
    </row>
    <row r="51" spans="1:9" ht="16" customHeight="1">
      <c r="A51" s="35" t="s">
        <v>45</v>
      </c>
      <c r="B51" s="8"/>
      <c r="C51" s="36">
        <f t="shared" ref="C51:H51" si="3">SUM(C42:C50)</f>
        <v>0</v>
      </c>
      <c r="D51" s="36">
        <f t="shared" si="3"/>
        <v>18</v>
      </c>
      <c r="E51" s="36">
        <f t="shared" si="3"/>
        <v>18</v>
      </c>
      <c r="F51" s="36">
        <f t="shared" si="3"/>
        <v>18</v>
      </c>
      <c r="G51" s="36">
        <f t="shared" si="3"/>
        <v>18</v>
      </c>
      <c r="H51" s="36">
        <f t="shared" si="3"/>
        <v>18</v>
      </c>
      <c r="I51" s="37"/>
    </row>
    <row r="52" spans="1:9">
      <c r="A52" s="8" t="s">
        <v>46</v>
      </c>
      <c r="B52" s="8"/>
      <c r="C52" s="8"/>
      <c r="D52" s="40">
        <f>D21/D51</f>
        <v>14</v>
      </c>
      <c r="E52" s="40">
        <f>E21/E51</f>
        <v>14</v>
      </c>
      <c r="F52" s="40">
        <f>F21/F51</f>
        <v>14</v>
      </c>
      <c r="G52" s="40">
        <f>G21/G51</f>
        <v>14</v>
      </c>
      <c r="H52" s="40">
        <f>H21/H51</f>
        <v>14</v>
      </c>
      <c r="I52" s="39"/>
    </row>
    <row r="53" spans="1:9">
      <c r="A53" s="8"/>
      <c r="B53" s="8"/>
      <c r="C53" s="8"/>
      <c r="D53" s="40"/>
      <c r="E53" s="40"/>
      <c r="F53" s="40"/>
      <c r="G53" s="40"/>
      <c r="H53" s="40"/>
      <c r="I53" s="39"/>
    </row>
    <row r="54" spans="1:9" ht="16" customHeight="1">
      <c r="A54" s="7" t="s">
        <v>47</v>
      </c>
      <c r="B54" s="8"/>
      <c r="C54" s="8"/>
      <c r="D54" s="40"/>
      <c r="E54" s="40"/>
      <c r="F54" s="40"/>
      <c r="G54" s="40"/>
      <c r="H54" s="40"/>
      <c r="I54" s="43"/>
    </row>
    <row r="55" spans="1:9" ht="16" customHeight="1">
      <c r="A55" s="8" t="s">
        <v>48</v>
      </c>
      <c r="B55" s="8"/>
      <c r="C55" s="8"/>
      <c r="D55" s="44"/>
      <c r="E55" s="44"/>
      <c r="F55" s="44"/>
      <c r="G55" s="44"/>
      <c r="H55" s="44"/>
      <c r="I55" s="43" t="s">
        <v>49</v>
      </c>
    </row>
    <row r="56" spans="1:9" ht="16" customHeight="1">
      <c r="A56" s="27" t="s">
        <v>50</v>
      </c>
      <c r="B56" s="8"/>
      <c r="D56" s="44"/>
      <c r="E56" s="44"/>
      <c r="F56" s="44"/>
      <c r="G56" s="44"/>
      <c r="H56" s="44"/>
      <c r="I56" s="43" t="s">
        <v>49</v>
      </c>
    </row>
    <row r="57" spans="1:9" ht="16" customHeight="1">
      <c r="A57" s="27" t="s">
        <v>51</v>
      </c>
      <c r="B57" s="8"/>
      <c r="D57" s="44"/>
      <c r="E57" s="44"/>
      <c r="F57" s="44"/>
      <c r="G57" s="44"/>
      <c r="H57" s="44"/>
      <c r="I57" s="43" t="s">
        <v>49</v>
      </c>
    </row>
    <row r="58" spans="1:9" ht="17">
      <c r="A58" s="27" t="str">
        <f>'[1]3) Pre-Opening Budget'!B80</f>
        <v>Custodial Staff</v>
      </c>
      <c r="B58" s="8"/>
      <c r="D58" s="44"/>
      <c r="E58" s="44"/>
      <c r="F58" s="44"/>
      <c r="G58" s="44"/>
      <c r="H58" s="44"/>
      <c r="I58" s="43" t="s">
        <v>49</v>
      </c>
    </row>
    <row r="59" spans="1:9" ht="17">
      <c r="A59" s="27" t="s">
        <v>52</v>
      </c>
      <c r="B59" s="8"/>
      <c r="D59" s="44"/>
      <c r="E59" s="44"/>
      <c r="F59" s="44"/>
      <c r="G59" s="44"/>
      <c r="H59" s="44"/>
      <c r="I59" s="43" t="s">
        <v>49</v>
      </c>
    </row>
    <row r="60" spans="1:9" ht="17">
      <c r="A60" s="32" t="s">
        <v>26</v>
      </c>
      <c r="B60" s="22"/>
      <c r="C60" s="42"/>
      <c r="D60" s="45"/>
      <c r="E60" s="45"/>
      <c r="F60" s="45"/>
      <c r="G60" s="45"/>
      <c r="H60" s="45"/>
      <c r="I60" s="43" t="s">
        <v>49</v>
      </c>
    </row>
    <row r="61" spans="1:9" ht="15" customHeight="1">
      <c r="A61" s="35" t="s">
        <v>53</v>
      </c>
      <c r="B61" s="8"/>
      <c r="C61" s="36">
        <f t="shared" ref="C61:H61" si="4">SUM(C56:C60)</f>
        <v>0</v>
      </c>
      <c r="D61" s="36">
        <f t="shared" si="4"/>
        <v>0</v>
      </c>
      <c r="E61" s="36">
        <f t="shared" si="4"/>
        <v>0</v>
      </c>
      <c r="F61" s="36">
        <f t="shared" si="4"/>
        <v>0</v>
      </c>
      <c r="G61" s="36">
        <f t="shared" si="4"/>
        <v>0</v>
      </c>
      <c r="H61" s="36">
        <f t="shared" si="4"/>
        <v>0</v>
      </c>
      <c r="I61" s="43"/>
    </row>
    <row r="62" spans="1:9">
      <c r="A62" s="8"/>
      <c r="B62" s="8"/>
      <c r="C62" s="8"/>
      <c r="D62" s="36"/>
      <c r="E62" s="36"/>
      <c r="F62" s="36"/>
      <c r="G62" s="36"/>
      <c r="H62" s="36"/>
      <c r="I62" s="38"/>
    </row>
    <row r="63" spans="1:9">
      <c r="A63" s="46" t="s">
        <v>54</v>
      </c>
      <c r="B63" s="47"/>
      <c r="C63" s="48">
        <f t="shared" ref="C63:H63" si="5">C38+C51+C61</f>
        <v>1.5</v>
      </c>
      <c r="D63" s="48">
        <f t="shared" si="5"/>
        <v>22</v>
      </c>
      <c r="E63" s="48">
        <f t="shared" si="5"/>
        <v>23</v>
      </c>
      <c r="F63" s="48">
        <f t="shared" si="5"/>
        <v>23</v>
      </c>
      <c r="G63" s="48">
        <f t="shared" si="5"/>
        <v>23</v>
      </c>
      <c r="H63" s="48">
        <f t="shared" si="5"/>
        <v>23</v>
      </c>
      <c r="I63" s="49"/>
    </row>
    <row r="64" spans="1:9">
      <c r="A64" s="7" t="s">
        <v>55</v>
      </c>
      <c r="B64" s="8"/>
      <c r="C64" s="8"/>
      <c r="D64" s="36">
        <f>D21/D63</f>
        <v>11.454545454545455</v>
      </c>
      <c r="E64" s="36">
        <f>E21/E63</f>
        <v>10.956521739130435</v>
      </c>
      <c r="F64" s="36">
        <f>F21/F63</f>
        <v>10.956521739130435</v>
      </c>
      <c r="G64" s="36">
        <f>G21/G63</f>
        <v>10.956521739130435</v>
      </c>
      <c r="H64" s="36">
        <f>H21/H63</f>
        <v>10.956521739130435</v>
      </c>
      <c r="I64" s="49"/>
    </row>
    <row r="65" spans="1:9">
      <c r="A65" s="50"/>
      <c r="D65" s="12"/>
      <c r="E65" s="12"/>
      <c r="F65" s="12"/>
      <c r="G65" s="12"/>
      <c r="H65" s="12"/>
      <c r="I65" s="12"/>
    </row>
    <row r="66" spans="1:9">
      <c r="A66" s="4"/>
      <c r="D66" s="51"/>
      <c r="E66" s="51"/>
      <c r="F66" s="6" t="s">
        <v>56</v>
      </c>
      <c r="G66" s="51"/>
      <c r="H66" s="51"/>
      <c r="I66" s="12"/>
    </row>
    <row r="67" spans="1:9">
      <c r="A67" s="4" t="s">
        <v>57</v>
      </c>
      <c r="B67" s="8"/>
      <c r="C67" s="15"/>
      <c r="D67" s="52" t="s">
        <v>2</v>
      </c>
      <c r="E67" s="52" t="s">
        <v>3</v>
      </c>
      <c r="F67" s="52" t="s">
        <v>4</v>
      </c>
      <c r="G67" s="52" t="s">
        <v>5</v>
      </c>
      <c r="H67" s="52" t="s">
        <v>6</v>
      </c>
      <c r="I67" s="11"/>
    </row>
    <row r="68" spans="1:9">
      <c r="A68" s="8"/>
      <c r="B68" s="8"/>
      <c r="C68" s="53"/>
      <c r="D68" s="11"/>
      <c r="E68" s="11"/>
      <c r="F68" s="11"/>
      <c r="G68" s="11"/>
      <c r="H68" s="11"/>
      <c r="I68" s="11"/>
    </row>
    <row r="69" spans="1:9">
      <c r="A69" s="8"/>
      <c r="B69" s="8" t="s">
        <v>58</v>
      </c>
      <c r="C69" s="53"/>
      <c r="D69" s="54"/>
      <c r="E69" s="54">
        <v>0.02</v>
      </c>
      <c r="F69" s="54">
        <v>0.02</v>
      </c>
      <c r="G69" s="54">
        <v>0.02</v>
      </c>
      <c r="H69" s="54">
        <v>0.02</v>
      </c>
      <c r="I69" s="55"/>
    </row>
    <row r="70" spans="1:9">
      <c r="A70" s="8"/>
      <c r="B70" s="8" t="s">
        <v>59</v>
      </c>
      <c r="C70" s="53"/>
      <c r="D70" s="56">
        <v>1</v>
      </c>
      <c r="E70" s="56">
        <f>D70*(1+E69)</f>
        <v>1.02</v>
      </c>
      <c r="F70" s="56">
        <f>E70*(1+F69)</f>
        <v>1.0404</v>
      </c>
      <c r="G70" s="56">
        <f>F70*(1+G69)</f>
        <v>1.0612079999999999</v>
      </c>
      <c r="H70" s="56">
        <f>G70*(1+H69)</f>
        <v>1.08243216</v>
      </c>
      <c r="I70" s="56"/>
    </row>
    <row r="71" spans="1:9">
      <c r="A71" s="8"/>
      <c r="B71" s="8"/>
      <c r="C71" s="53"/>
      <c r="D71" s="11"/>
      <c r="E71" s="11"/>
      <c r="F71" s="11"/>
      <c r="G71" s="11"/>
      <c r="H71" s="11"/>
      <c r="I71" s="11"/>
    </row>
    <row r="72" spans="1:9">
      <c r="A72" s="7" t="s">
        <v>60</v>
      </c>
      <c r="B72" s="14" t="s">
        <v>61</v>
      </c>
      <c r="C72" s="8"/>
      <c r="D72" s="14"/>
      <c r="E72" s="14"/>
      <c r="F72" s="14"/>
      <c r="G72" s="14"/>
      <c r="H72" s="14"/>
      <c r="I72" s="57" t="s">
        <v>62</v>
      </c>
    </row>
    <row r="73" spans="1:9" ht="17">
      <c r="A73" s="27" t="s">
        <v>15</v>
      </c>
      <c r="B73" s="58">
        <v>75000</v>
      </c>
      <c r="C73" s="59">
        <f>0.75*B73</f>
        <v>56250</v>
      </c>
      <c r="D73" s="59">
        <f>B73*D26</f>
        <v>75000</v>
      </c>
      <c r="E73" s="59">
        <f>$B73*E$70*E26</f>
        <v>76500</v>
      </c>
      <c r="F73" s="59">
        <f>$B73*F$70*F26</f>
        <v>78030</v>
      </c>
      <c r="G73" s="59">
        <f>$B73*G$70*G26</f>
        <v>79590.599999999991</v>
      </c>
      <c r="H73" s="59">
        <f>$B73*H$70*H26</f>
        <v>81182.411999999997</v>
      </c>
      <c r="I73" t="s">
        <v>63</v>
      </c>
    </row>
    <row r="74" spans="1:9" ht="17">
      <c r="A74" s="27" t="s">
        <v>64</v>
      </c>
      <c r="B74" s="58">
        <v>55000</v>
      </c>
      <c r="C74" s="60">
        <f>B74*0.5</f>
        <v>27500</v>
      </c>
      <c r="D74" s="59">
        <f>B74*D28</f>
        <v>55000</v>
      </c>
      <c r="E74" s="59">
        <f>$B74*E$70*E28</f>
        <v>56100</v>
      </c>
      <c r="F74" s="59">
        <f>$B74*F$70*F28</f>
        <v>57222</v>
      </c>
      <c r="G74" s="59">
        <f>$B74*G$70*G28</f>
        <v>58366.439999999995</v>
      </c>
      <c r="H74" s="59">
        <f>$B74*H$70*H28</f>
        <v>59533.768799999998</v>
      </c>
      <c r="I74" t="s">
        <v>63</v>
      </c>
    </row>
    <row r="75" spans="1:9">
      <c r="A75" s="27"/>
      <c r="B75" s="58"/>
      <c r="C75" s="61"/>
      <c r="D75" s="59"/>
      <c r="E75" s="59"/>
      <c r="F75" s="59"/>
      <c r="G75" s="59"/>
      <c r="H75" s="59"/>
      <c r="I75" s="30"/>
    </row>
    <row r="76" spans="1:9">
      <c r="A76" s="27"/>
      <c r="B76" s="58"/>
      <c r="C76" s="61"/>
      <c r="D76" s="59"/>
      <c r="E76" s="59"/>
      <c r="F76" s="59"/>
      <c r="G76" s="59"/>
      <c r="H76" s="59"/>
      <c r="I76" s="30"/>
    </row>
    <row r="77" spans="1:9">
      <c r="A77" s="27"/>
      <c r="B77" s="58"/>
      <c r="C77" s="61"/>
      <c r="D77" s="59"/>
      <c r="E77" s="59"/>
      <c r="F77" s="59"/>
      <c r="G77" s="59"/>
      <c r="H77" s="59"/>
      <c r="I77" s="30"/>
    </row>
    <row r="78" spans="1:9">
      <c r="A78" s="27"/>
      <c r="B78" s="58"/>
      <c r="C78" s="61"/>
      <c r="D78" s="59"/>
      <c r="E78" s="59"/>
      <c r="F78" s="59"/>
      <c r="G78" s="59"/>
      <c r="H78" s="59"/>
      <c r="I78" s="30"/>
    </row>
    <row r="79" spans="1:9" ht="17">
      <c r="A79" s="27" t="s">
        <v>24</v>
      </c>
      <c r="B79" s="58">
        <v>44000</v>
      </c>
      <c r="C79" s="61"/>
      <c r="D79" s="59">
        <f>B79*D33</f>
        <v>44000</v>
      </c>
      <c r="E79" s="59">
        <f>$B79*E$70*E33</f>
        <v>44880</v>
      </c>
      <c r="F79" s="59">
        <f>$B79*F$70*F33</f>
        <v>45777.599999999999</v>
      </c>
      <c r="G79" s="59">
        <f>$B79*G$70*G33</f>
        <v>46693.151999999995</v>
      </c>
      <c r="H79" s="59">
        <f>$B79*H$70*H33</f>
        <v>47627.015039999998</v>
      </c>
      <c r="I79" s="30"/>
    </row>
    <row r="80" spans="1:9">
      <c r="A80" s="27"/>
      <c r="B80" s="58"/>
      <c r="C80" s="62"/>
      <c r="D80" s="59"/>
      <c r="E80" s="59"/>
      <c r="F80" s="59"/>
      <c r="G80" s="59"/>
      <c r="H80" s="59"/>
      <c r="I80" s="30"/>
    </row>
    <row r="81" spans="1:9" ht="17">
      <c r="A81" s="27" t="s">
        <v>25</v>
      </c>
      <c r="B81" s="58">
        <v>20000</v>
      </c>
      <c r="C81" s="61"/>
      <c r="D81" s="59">
        <f>B81*D35</f>
        <v>20000</v>
      </c>
      <c r="E81" s="59">
        <f>$B81*E$70*E35</f>
        <v>20400</v>
      </c>
      <c r="F81" s="59">
        <f>$B81*F$70*F35</f>
        <v>20808</v>
      </c>
      <c r="G81" s="59">
        <f>$B81*G$70*G35</f>
        <v>21224.16</v>
      </c>
      <c r="H81" s="59">
        <f>$B81*H$70*H35</f>
        <v>21648.643199999999</v>
      </c>
      <c r="I81" s="30"/>
    </row>
    <row r="82" spans="1:9">
      <c r="A82" s="27"/>
      <c r="B82" s="58"/>
      <c r="C82" s="61"/>
      <c r="D82" s="59"/>
      <c r="E82" s="59"/>
      <c r="F82" s="59"/>
      <c r="G82" s="59"/>
      <c r="H82" s="59"/>
      <c r="I82" s="30"/>
    </row>
    <row r="83" spans="1:9">
      <c r="A83" s="22" t="str">
        <f>A37</f>
        <v>Other</v>
      </c>
      <c r="B83" s="63"/>
      <c r="C83" s="64"/>
      <c r="D83" s="65">
        <f>B83*D37</f>
        <v>0</v>
      </c>
      <c r="E83" s="65">
        <f>$B83*E$70*E37</f>
        <v>0</v>
      </c>
      <c r="F83" s="65">
        <f>$B83*F$70*F37</f>
        <v>0</v>
      </c>
      <c r="G83" s="65">
        <f>$B83*G$70*G37</f>
        <v>0</v>
      </c>
      <c r="H83" s="65">
        <f>$B83*H$70*H37</f>
        <v>0</v>
      </c>
      <c r="I83" s="30"/>
    </row>
    <row r="84" spans="1:9">
      <c r="A84" s="35" t="s">
        <v>65</v>
      </c>
      <c r="B84" s="8"/>
      <c r="C84" s="66">
        <f t="shared" ref="C84:H84" si="6">SUM(C73:C83)</f>
        <v>83750</v>
      </c>
      <c r="D84" s="66">
        <f t="shared" si="6"/>
        <v>194000</v>
      </c>
      <c r="E84" s="66">
        <f t="shared" si="6"/>
        <v>197880</v>
      </c>
      <c r="F84" s="66">
        <f t="shared" si="6"/>
        <v>201837.6</v>
      </c>
      <c r="G84" s="66">
        <f t="shared" si="6"/>
        <v>205874.35199999998</v>
      </c>
      <c r="H84" s="66">
        <f t="shared" si="6"/>
        <v>209991.83903999999</v>
      </c>
      <c r="I84" s="30"/>
    </row>
    <row r="85" spans="1:9">
      <c r="A85" s="35"/>
      <c r="B85" s="8"/>
      <c r="C85" s="8"/>
      <c r="D85" s="66"/>
      <c r="E85" s="66"/>
      <c r="F85" s="66"/>
      <c r="G85" s="66"/>
      <c r="H85" s="66"/>
      <c r="I85" s="30"/>
    </row>
    <row r="86" spans="1:9">
      <c r="A86" s="7" t="s">
        <v>66</v>
      </c>
      <c r="B86" s="14" t="s">
        <v>61</v>
      </c>
      <c r="C86" s="8"/>
      <c r="D86" s="59"/>
      <c r="E86" s="59"/>
      <c r="F86" s="59"/>
      <c r="G86" s="59"/>
      <c r="H86" s="59"/>
      <c r="I86" s="30"/>
    </row>
    <row r="87" spans="1:9">
      <c r="A87" s="8" t="s">
        <v>29</v>
      </c>
      <c r="B87" s="58">
        <v>30000</v>
      </c>
      <c r="C87" s="61"/>
      <c r="D87" s="59">
        <f>B87*D42</f>
        <v>30000</v>
      </c>
      <c r="E87" s="59">
        <f t="shared" ref="E87:H91" si="7">$B87*E$70*E42</f>
        <v>30600</v>
      </c>
      <c r="F87" s="59">
        <f t="shared" si="7"/>
        <v>31212</v>
      </c>
      <c r="G87" s="59">
        <f t="shared" si="7"/>
        <v>31836.239999999998</v>
      </c>
      <c r="H87" s="59">
        <f t="shared" si="7"/>
        <v>32472.964799999998</v>
      </c>
      <c r="I87" t="s">
        <v>63</v>
      </c>
    </row>
    <row r="88" spans="1:9">
      <c r="A88" s="8" t="s">
        <v>31</v>
      </c>
      <c r="B88" s="58">
        <v>20000</v>
      </c>
      <c r="C88" s="61"/>
      <c r="D88" s="59">
        <f>B88*D43</f>
        <v>20000</v>
      </c>
      <c r="E88" s="59">
        <f t="shared" si="7"/>
        <v>20400</v>
      </c>
      <c r="F88" s="59">
        <f t="shared" si="7"/>
        <v>20808</v>
      </c>
      <c r="G88" s="59">
        <f t="shared" si="7"/>
        <v>21224.16</v>
      </c>
      <c r="H88" s="59">
        <f t="shared" si="7"/>
        <v>21648.643199999999</v>
      </c>
      <c r="I88" t="s">
        <v>63</v>
      </c>
    </row>
    <row r="89" spans="1:9" ht="17">
      <c r="A89" s="27" t="s">
        <v>32</v>
      </c>
      <c r="B89" s="58">
        <v>44000</v>
      </c>
      <c r="C89" s="61"/>
      <c r="D89" s="59">
        <f>B89*D44</f>
        <v>220000</v>
      </c>
      <c r="E89" s="59">
        <f t="shared" si="7"/>
        <v>224400</v>
      </c>
      <c r="F89" s="59">
        <f t="shared" si="7"/>
        <v>228888</v>
      </c>
      <c r="G89" s="59">
        <f t="shared" si="7"/>
        <v>233465.75999999998</v>
      </c>
      <c r="H89" s="59">
        <f t="shared" si="7"/>
        <v>238135.07519999999</v>
      </c>
      <c r="I89" s="30"/>
    </row>
    <row r="90" spans="1:9" ht="17">
      <c r="A90" s="27" t="s">
        <v>34</v>
      </c>
      <c r="B90" s="58">
        <v>44000</v>
      </c>
      <c r="C90" s="61"/>
      <c r="D90" s="59">
        <f>B90*D45</f>
        <v>176000</v>
      </c>
      <c r="E90" s="59">
        <f t="shared" si="7"/>
        <v>179520</v>
      </c>
      <c r="F90" s="59">
        <f t="shared" si="7"/>
        <v>183110.39999999999</v>
      </c>
      <c r="G90" s="59">
        <f t="shared" si="7"/>
        <v>186772.60799999998</v>
      </c>
      <c r="H90" s="59">
        <f t="shared" si="7"/>
        <v>190508.06015999999</v>
      </c>
      <c r="I90" s="30"/>
    </row>
    <row r="91" spans="1:9" ht="17">
      <c r="A91" s="27" t="s">
        <v>36</v>
      </c>
      <c r="B91" s="58">
        <v>44000</v>
      </c>
      <c r="C91" s="61"/>
      <c r="D91" s="59">
        <f>B91*D46</f>
        <v>88000</v>
      </c>
      <c r="E91" s="59">
        <f t="shared" si="7"/>
        <v>89760</v>
      </c>
      <c r="F91" s="59">
        <f t="shared" si="7"/>
        <v>91555.199999999997</v>
      </c>
      <c r="G91" s="59">
        <f t="shared" si="7"/>
        <v>93386.303999999989</v>
      </c>
      <c r="H91" s="59">
        <f t="shared" si="7"/>
        <v>95254.030079999997</v>
      </c>
      <c r="I91" s="30"/>
    </row>
    <row r="92" spans="1:9">
      <c r="A92" s="27"/>
      <c r="B92" s="58"/>
      <c r="C92" s="61"/>
      <c r="D92" s="59">
        <f>B92*D48</f>
        <v>0</v>
      </c>
      <c r="E92" s="59">
        <f t="shared" ref="E92:H94" si="8">$B92*E$70*E48</f>
        <v>0</v>
      </c>
      <c r="F92" s="59">
        <f t="shared" si="8"/>
        <v>0</v>
      </c>
      <c r="G92" s="59">
        <f t="shared" si="8"/>
        <v>0</v>
      </c>
      <c r="H92" s="59">
        <f t="shared" si="8"/>
        <v>0</v>
      </c>
      <c r="I92" s="30"/>
    </row>
    <row r="93" spans="1:9" ht="17">
      <c r="A93" s="27" t="s">
        <v>42</v>
      </c>
      <c r="B93" s="58">
        <v>20000</v>
      </c>
      <c r="C93" s="61"/>
      <c r="D93" s="59">
        <f t="shared" ref="D93:D94" si="9">B93*D49</f>
        <v>40000</v>
      </c>
      <c r="E93" s="59">
        <f t="shared" si="8"/>
        <v>40800</v>
      </c>
      <c r="F93" s="59">
        <f t="shared" si="8"/>
        <v>41616</v>
      </c>
      <c r="G93" s="59">
        <f t="shared" si="8"/>
        <v>42448.32</v>
      </c>
      <c r="H93" s="59">
        <f t="shared" si="8"/>
        <v>43297.286399999997</v>
      </c>
      <c r="I93" s="30"/>
    </row>
    <row r="94" spans="1:9" ht="17">
      <c r="A94" s="32" t="s">
        <v>44</v>
      </c>
      <c r="B94" s="42"/>
      <c r="C94" s="64"/>
      <c r="D94" s="65">
        <f t="shared" si="9"/>
        <v>0</v>
      </c>
      <c r="E94" s="65">
        <f t="shared" si="8"/>
        <v>0</v>
      </c>
      <c r="F94" s="65">
        <f t="shared" si="8"/>
        <v>0</v>
      </c>
      <c r="G94" s="65">
        <f t="shared" si="8"/>
        <v>0</v>
      </c>
      <c r="H94" s="65">
        <f t="shared" si="8"/>
        <v>0</v>
      </c>
      <c r="I94" s="30"/>
    </row>
    <row r="95" spans="1:9" ht="16" customHeight="1">
      <c r="A95" s="35" t="s">
        <v>67</v>
      </c>
      <c r="B95" s="8"/>
      <c r="C95" s="66">
        <f t="shared" ref="C95:H95" si="10">SUM(C87:C94)</f>
        <v>0</v>
      </c>
      <c r="D95" s="66">
        <f t="shared" si="10"/>
        <v>574000</v>
      </c>
      <c r="E95" s="66">
        <f t="shared" si="10"/>
        <v>585480</v>
      </c>
      <c r="F95" s="66">
        <f t="shared" si="10"/>
        <v>597189.6</v>
      </c>
      <c r="G95" s="66">
        <f t="shared" si="10"/>
        <v>609133.39199999988</v>
      </c>
      <c r="H95" s="66">
        <f t="shared" si="10"/>
        <v>621316.05983999989</v>
      </c>
      <c r="I95" s="30"/>
    </row>
    <row r="96" spans="1:9" ht="16" customHeight="1">
      <c r="A96" s="35" t="s">
        <v>68</v>
      </c>
      <c r="B96" s="8"/>
      <c r="C96" s="66"/>
      <c r="D96" s="67">
        <f>D95/D21</f>
        <v>2277.7777777777778</v>
      </c>
      <c r="E96" s="67">
        <f>E95/E21</f>
        <v>2323.3333333333335</v>
      </c>
      <c r="F96" s="67">
        <f>F95/F21</f>
        <v>2369.7999999999997</v>
      </c>
      <c r="G96" s="67">
        <f>G95/G21</f>
        <v>2417.1959999999995</v>
      </c>
      <c r="H96" s="67">
        <f>H95/H21</f>
        <v>2465.5399199999997</v>
      </c>
      <c r="I96" s="30"/>
    </row>
    <row r="97" spans="1:9">
      <c r="A97" s="8"/>
      <c r="B97" s="8"/>
      <c r="C97" s="8"/>
      <c r="D97" s="66"/>
      <c r="E97" s="66"/>
      <c r="F97" s="66"/>
      <c r="G97" s="66"/>
      <c r="H97" s="66"/>
      <c r="I97" s="30"/>
    </row>
    <row r="98" spans="1:9">
      <c r="A98" s="7" t="s">
        <v>69</v>
      </c>
      <c r="B98" s="8"/>
      <c r="C98" s="8"/>
      <c r="D98" s="59"/>
      <c r="E98" s="59"/>
      <c r="F98" s="59"/>
      <c r="G98" s="59"/>
      <c r="H98" s="59"/>
      <c r="I98" s="59"/>
    </row>
    <row r="99" spans="1:9" ht="16" customHeight="1">
      <c r="A99" s="8" t="s">
        <v>48</v>
      </c>
      <c r="B99" s="8"/>
      <c r="C99" s="8"/>
      <c r="D99" s="68"/>
      <c r="E99" s="68"/>
      <c r="F99" s="68"/>
      <c r="G99" s="68"/>
      <c r="H99" s="68"/>
      <c r="I99" s="69" t="s">
        <v>70</v>
      </c>
    </row>
    <row r="100" spans="1:9" ht="16" customHeight="1">
      <c r="A100" s="8" t="str">
        <f>A56</f>
        <v>Food Service Staff</v>
      </c>
      <c r="B100" s="58"/>
      <c r="C100" s="61"/>
      <c r="D100" s="68"/>
      <c r="E100" s="68"/>
      <c r="F100" s="68"/>
      <c r="G100" s="68"/>
      <c r="H100" s="68"/>
      <c r="I100" s="69" t="s">
        <v>70</v>
      </c>
    </row>
    <row r="101" spans="1:9">
      <c r="A101" s="8" t="s">
        <v>51</v>
      </c>
      <c r="B101" s="58"/>
      <c r="C101" s="61"/>
      <c r="D101" s="68"/>
      <c r="E101" s="68"/>
      <c r="F101" s="68"/>
      <c r="G101" s="68"/>
      <c r="H101" s="68"/>
      <c r="I101" s="69" t="s">
        <v>70</v>
      </c>
    </row>
    <row r="102" spans="1:9">
      <c r="A102" s="8" t="str">
        <f>A58</f>
        <v>Custodial Staff</v>
      </c>
      <c r="B102" s="58">
        <v>0</v>
      </c>
      <c r="C102" s="61"/>
      <c r="D102" s="68"/>
      <c r="E102" s="68"/>
      <c r="F102" s="68"/>
      <c r="G102" s="68"/>
      <c r="H102" s="68"/>
      <c r="I102" s="69" t="s">
        <v>70</v>
      </c>
    </row>
    <row r="103" spans="1:9">
      <c r="A103" s="8" t="str">
        <f>A59</f>
        <v>Security</v>
      </c>
      <c r="B103" s="58"/>
      <c r="C103" s="61"/>
      <c r="D103" s="68"/>
      <c r="E103" s="68"/>
      <c r="F103" s="68"/>
      <c r="G103" s="68"/>
      <c r="H103" s="68"/>
      <c r="I103" s="69" t="s">
        <v>70</v>
      </c>
    </row>
    <row r="104" spans="1:9">
      <c r="A104" s="8" t="str">
        <f>A60</f>
        <v>Other</v>
      </c>
      <c r="B104" s="58">
        <v>0</v>
      </c>
      <c r="C104" s="61"/>
      <c r="D104" s="68"/>
      <c r="E104" s="68"/>
      <c r="F104" s="68"/>
      <c r="G104" s="68"/>
      <c r="H104" s="68"/>
      <c r="I104" s="69" t="s">
        <v>70</v>
      </c>
    </row>
    <row r="105" spans="1:9" ht="16" customHeight="1">
      <c r="A105" s="35"/>
      <c r="B105" s="8"/>
      <c r="C105" s="8"/>
      <c r="D105" s="68"/>
      <c r="E105" s="68"/>
      <c r="F105" s="68"/>
      <c r="G105" s="68"/>
      <c r="H105" s="68"/>
      <c r="I105" s="30"/>
    </row>
    <row r="106" spans="1:9">
      <c r="A106" s="8"/>
      <c r="B106" s="8"/>
      <c r="C106" s="8"/>
      <c r="D106" s="66"/>
      <c r="E106" s="66"/>
      <c r="F106" s="66"/>
      <c r="G106" s="66"/>
      <c r="H106" s="66"/>
      <c r="I106" s="66"/>
    </row>
    <row r="107" spans="1:9">
      <c r="A107" s="70" t="s">
        <v>71</v>
      </c>
      <c r="B107" s="8"/>
      <c r="C107" s="8"/>
      <c r="D107" s="58">
        <v>20000</v>
      </c>
      <c r="E107" s="58">
        <v>20000</v>
      </c>
      <c r="F107" s="58">
        <v>20000</v>
      </c>
      <c r="G107" s="58">
        <v>20000</v>
      </c>
      <c r="H107" s="58">
        <v>20000</v>
      </c>
      <c r="I107" s="30" t="s">
        <v>72</v>
      </c>
    </row>
    <row r="108" spans="1:9">
      <c r="A108" s="70" t="s">
        <v>73</v>
      </c>
      <c r="B108" s="8"/>
      <c r="C108" s="8"/>
      <c r="D108" s="58">
        <f>2500*COUNTA(D29:D32)</f>
        <v>10000</v>
      </c>
      <c r="E108" s="58">
        <f>D108</f>
        <v>10000</v>
      </c>
      <c r="F108" s="58">
        <f t="shared" ref="F108:H108" si="11">E108</f>
        <v>10000</v>
      </c>
      <c r="G108" s="58">
        <f t="shared" si="11"/>
        <v>10000</v>
      </c>
      <c r="H108" s="58">
        <f t="shared" si="11"/>
        <v>10000</v>
      </c>
      <c r="I108" s="30" t="s">
        <v>74</v>
      </c>
    </row>
    <row r="109" spans="1:9">
      <c r="A109" s="71" t="s">
        <v>75</v>
      </c>
      <c r="B109" s="22"/>
      <c r="C109" s="22"/>
      <c r="D109" s="63">
        <v>0</v>
      </c>
      <c r="E109" s="63">
        <v>0</v>
      </c>
      <c r="F109" s="63">
        <v>0</v>
      </c>
      <c r="G109" s="63">
        <v>0</v>
      </c>
      <c r="H109" s="63">
        <v>0</v>
      </c>
      <c r="I109" s="30"/>
    </row>
    <row r="110" spans="1:9">
      <c r="A110" s="72" t="s">
        <v>76</v>
      </c>
      <c r="B110" s="7"/>
      <c r="C110" s="73">
        <f t="shared" ref="C110:H110" si="12">SUM(C107:C109)</f>
        <v>0</v>
      </c>
      <c r="D110" s="73">
        <f t="shared" si="12"/>
        <v>30000</v>
      </c>
      <c r="E110" s="73">
        <f t="shared" si="12"/>
        <v>30000</v>
      </c>
      <c r="F110" s="73">
        <f t="shared" si="12"/>
        <v>30000</v>
      </c>
      <c r="G110" s="73">
        <f t="shared" si="12"/>
        <v>30000</v>
      </c>
      <c r="H110" s="73">
        <f t="shared" si="12"/>
        <v>30000</v>
      </c>
      <c r="I110" s="30"/>
    </row>
    <row r="111" spans="1:9">
      <c r="A111" s="8"/>
      <c r="B111" s="8"/>
      <c r="C111" s="8"/>
      <c r="D111" s="66"/>
      <c r="E111" s="66"/>
      <c r="F111" s="66"/>
      <c r="G111" s="66"/>
      <c r="H111" s="66"/>
      <c r="I111" s="66"/>
    </row>
    <row r="112" spans="1:9">
      <c r="A112" s="46" t="s">
        <v>77</v>
      </c>
      <c r="B112" s="47"/>
      <c r="C112" s="74">
        <f t="shared" ref="C112" si="13">C110+C105+C95+C84</f>
        <v>83750</v>
      </c>
      <c r="D112" s="74">
        <f>D110+D95+D84</f>
        <v>798000</v>
      </c>
      <c r="E112" s="74">
        <f>E110+E95+E84</f>
        <v>813360</v>
      </c>
      <c r="F112" s="74">
        <f>F110+F95+F84</f>
        <v>829027.2</v>
      </c>
      <c r="G112" s="74">
        <f>G110+G95+G84</f>
        <v>845007.74399999983</v>
      </c>
      <c r="H112" s="74">
        <f>H110+H95+H84</f>
        <v>861307.89887999988</v>
      </c>
      <c r="I112" s="66"/>
    </row>
    <row r="113" spans="1:9" ht="17" customHeight="1">
      <c r="A113" s="8" t="s">
        <v>78</v>
      </c>
      <c r="B113" s="8"/>
      <c r="C113" s="8"/>
      <c r="D113" s="75">
        <f>D112/D21</f>
        <v>3166.6666666666665</v>
      </c>
      <c r="E113" s="75">
        <f>E112/E21</f>
        <v>3227.6190476190477</v>
      </c>
      <c r="F113" s="75">
        <f>F112/F21</f>
        <v>3289.7904761904761</v>
      </c>
      <c r="G113" s="75">
        <f>G112/G21</f>
        <v>3353.2053333333329</v>
      </c>
      <c r="H113" s="75">
        <f>H112/H21</f>
        <v>3417.8884876190473</v>
      </c>
      <c r="I113" s="66"/>
    </row>
    <row r="114" spans="1:9" ht="17" customHeight="1">
      <c r="A114" s="8"/>
      <c r="B114" s="8"/>
      <c r="C114" s="8"/>
      <c r="D114" s="75"/>
      <c r="E114" s="75"/>
      <c r="F114" s="75"/>
      <c r="G114" s="75"/>
      <c r="H114" s="75"/>
      <c r="I114" s="66"/>
    </row>
    <row r="115" spans="1:9">
      <c r="A115" s="8"/>
      <c r="B115" s="8"/>
      <c r="C115" s="15"/>
      <c r="D115" s="11"/>
      <c r="E115" s="11"/>
      <c r="F115" s="11"/>
      <c r="G115" s="11"/>
      <c r="H115" s="11"/>
      <c r="I115" s="11"/>
    </row>
    <row r="116" spans="1:9">
      <c r="A116" s="8"/>
      <c r="B116" s="8"/>
      <c r="C116" s="15"/>
      <c r="D116" s="51"/>
      <c r="E116" s="51"/>
      <c r="F116" s="6" t="s">
        <v>79</v>
      </c>
      <c r="G116" s="51"/>
      <c r="H116" s="51"/>
      <c r="I116" s="11"/>
    </row>
    <row r="117" spans="1:9">
      <c r="A117" s="8"/>
      <c r="B117" s="8"/>
      <c r="C117" s="15"/>
      <c r="D117" s="52" t="s">
        <v>2</v>
      </c>
      <c r="E117" s="52" t="s">
        <v>3</v>
      </c>
      <c r="F117" s="52" t="s">
        <v>4</v>
      </c>
      <c r="G117" s="52" t="s">
        <v>5</v>
      </c>
      <c r="H117" s="52" t="s">
        <v>6</v>
      </c>
      <c r="I117" s="11"/>
    </row>
    <row r="118" spans="1:9">
      <c r="A118" s="8"/>
      <c r="B118" s="7" t="s">
        <v>80</v>
      </c>
      <c r="C118" s="15"/>
      <c r="D118" s="11"/>
      <c r="E118" s="11"/>
      <c r="F118" s="11"/>
      <c r="G118" s="11"/>
      <c r="H118" s="11"/>
      <c r="I118" s="57"/>
    </row>
    <row r="119" spans="1:9">
      <c r="A119" s="8" t="s">
        <v>81</v>
      </c>
      <c r="B119" s="54">
        <v>7.6499999999999999E-2</v>
      </c>
      <c r="C119" s="76">
        <f t="shared" ref="C119:H121" si="14">$B119*C$112</f>
        <v>6406.875</v>
      </c>
      <c r="D119" s="76">
        <f t="shared" si="14"/>
        <v>61047</v>
      </c>
      <c r="E119" s="76">
        <f t="shared" si="14"/>
        <v>62222.04</v>
      </c>
      <c r="F119" s="76">
        <f t="shared" si="14"/>
        <v>63420.580799999996</v>
      </c>
      <c r="G119" s="76">
        <f t="shared" si="14"/>
        <v>64643.092415999985</v>
      </c>
      <c r="H119" s="76">
        <f t="shared" si="14"/>
        <v>65890.054264319988</v>
      </c>
      <c r="I119" s="30" t="s">
        <v>82</v>
      </c>
    </row>
    <row r="120" spans="1:9">
      <c r="A120" s="8" t="s">
        <v>83</v>
      </c>
      <c r="B120" s="54">
        <v>0.12</v>
      </c>
      <c r="C120" s="76">
        <f t="shared" si="14"/>
        <v>10050</v>
      </c>
      <c r="D120" s="76">
        <f t="shared" si="14"/>
        <v>95760</v>
      </c>
      <c r="E120" s="76">
        <f t="shared" si="14"/>
        <v>97603.199999999997</v>
      </c>
      <c r="F120" s="76">
        <f t="shared" si="14"/>
        <v>99483.263999999996</v>
      </c>
      <c r="G120" s="76">
        <f t="shared" si="14"/>
        <v>101400.92927999998</v>
      </c>
      <c r="H120" s="76">
        <f t="shared" si="14"/>
        <v>103356.94786559998</v>
      </c>
      <c r="I120" s="30" t="s">
        <v>84</v>
      </c>
    </row>
    <row r="121" spans="1:9">
      <c r="A121" s="8" t="s">
        <v>85</v>
      </c>
      <c r="B121" s="54">
        <v>1.2999999999999999E-3</v>
      </c>
      <c r="C121" s="76">
        <f t="shared" si="14"/>
        <v>108.875</v>
      </c>
      <c r="D121" s="76">
        <f t="shared" si="14"/>
        <v>1037.3999999999999</v>
      </c>
      <c r="E121" s="76">
        <f t="shared" si="14"/>
        <v>1057.3679999999999</v>
      </c>
      <c r="F121" s="76">
        <f t="shared" si="14"/>
        <v>1077.7353599999999</v>
      </c>
      <c r="G121" s="76">
        <f t="shared" si="14"/>
        <v>1098.5100671999996</v>
      </c>
      <c r="H121" s="76">
        <f t="shared" si="14"/>
        <v>1119.7002685439998</v>
      </c>
      <c r="I121" s="30" t="s">
        <v>84</v>
      </c>
    </row>
    <row r="122" spans="1:9">
      <c r="A122" s="8" t="s">
        <v>86</v>
      </c>
      <c r="B122" s="54" t="s">
        <v>87</v>
      </c>
      <c r="C122" s="76">
        <f>C112*0.15</f>
        <v>12562.5</v>
      </c>
      <c r="D122" s="76">
        <f>D112*0.15</f>
        <v>119700</v>
      </c>
      <c r="E122" s="76">
        <f>E112*0.155</f>
        <v>126070.8</v>
      </c>
      <c r="F122" s="76">
        <f>0.16*F112</f>
        <v>132644.35199999998</v>
      </c>
      <c r="G122" s="76">
        <f>0.165*G112</f>
        <v>139426.27775999997</v>
      </c>
      <c r="H122" s="76">
        <f>0.17*H112</f>
        <v>146422.3428096</v>
      </c>
      <c r="I122" s="30" t="s">
        <v>88</v>
      </c>
    </row>
    <row r="123" spans="1:9">
      <c r="A123" s="8" t="s">
        <v>89</v>
      </c>
      <c r="B123" s="54">
        <v>1.2999999999999999E-2</v>
      </c>
      <c r="C123" s="76">
        <f t="shared" ref="C123:H124" si="15">C$112*$B123</f>
        <v>1088.75</v>
      </c>
      <c r="D123" s="76">
        <f t="shared" si="15"/>
        <v>10374</v>
      </c>
      <c r="E123" s="76">
        <f t="shared" si="15"/>
        <v>10573.68</v>
      </c>
      <c r="F123" s="76">
        <f t="shared" si="15"/>
        <v>10777.353599999999</v>
      </c>
      <c r="G123" s="76">
        <f t="shared" si="15"/>
        <v>10985.100671999997</v>
      </c>
      <c r="H123" s="76">
        <f t="shared" si="15"/>
        <v>11197.002685439998</v>
      </c>
      <c r="I123" s="30" t="s">
        <v>90</v>
      </c>
    </row>
    <row r="124" spans="1:9">
      <c r="A124" s="22" t="s">
        <v>26</v>
      </c>
      <c r="B124" s="77">
        <v>0.01</v>
      </c>
      <c r="C124" s="78">
        <f t="shared" si="15"/>
        <v>837.5</v>
      </c>
      <c r="D124" s="78">
        <f t="shared" si="15"/>
        <v>7980</v>
      </c>
      <c r="E124" s="78">
        <f t="shared" si="15"/>
        <v>8133.6</v>
      </c>
      <c r="F124" s="78">
        <f t="shared" si="15"/>
        <v>8290.271999999999</v>
      </c>
      <c r="G124" s="78">
        <f t="shared" si="15"/>
        <v>8450.0774399999991</v>
      </c>
      <c r="H124" s="78">
        <f t="shared" si="15"/>
        <v>8613.0789887999981</v>
      </c>
      <c r="I124" s="30" t="s">
        <v>91</v>
      </c>
    </row>
    <row r="125" spans="1:9">
      <c r="A125" s="8" t="s">
        <v>92</v>
      </c>
      <c r="B125" s="54"/>
      <c r="C125" s="79">
        <f t="shared" ref="C125:H125" si="16">SUM(C119:C124)</f>
        <v>31054.5</v>
      </c>
      <c r="D125" s="79">
        <f t="shared" si="16"/>
        <v>295898.40000000002</v>
      </c>
      <c r="E125" s="79">
        <f t="shared" si="16"/>
        <v>305660.68799999997</v>
      </c>
      <c r="F125" s="79">
        <f t="shared" si="16"/>
        <v>315693.55775999994</v>
      </c>
      <c r="G125" s="79">
        <f t="shared" si="16"/>
        <v>326003.98763519991</v>
      </c>
      <c r="H125" s="79">
        <f t="shared" si="16"/>
        <v>336599.12688230397</v>
      </c>
      <c r="I125" s="16"/>
    </row>
    <row r="126" spans="1:9">
      <c r="A126" s="8" t="s">
        <v>93</v>
      </c>
      <c r="B126" s="54"/>
      <c r="C126" s="80">
        <f t="shared" ref="C126:H126" si="17">C125/C112</f>
        <v>0.37080000000000002</v>
      </c>
      <c r="D126" s="80">
        <f t="shared" si="17"/>
        <v>0.37080000000000002</v>
      </c>
      <c r="E126" s="80">
        <f t="shared" si="17"/>
        <v>0.37579999999999997</v>
      </c>
      <c r="F126" s="80">
        <f t="shared" si="17"/>
        <v>0.38079999999999997</v>
      </c>
      <c r="G126" s="80">
        <f t="shared" si="17"/>
        <v>0.38579999999999998</v>
      </c>
      <c r="H126" s="80">
        <f t="shared" si="17"/>
        <v>0.39080000000000004</v>
      </c>
      <c r="I126" s="11"/>
    </row>
    <row r="127" spans="1:9">
      <c r="A127" s="8"/>
      <c r="B127" s="54"/>
      <c r="C127" s="53"/>
      <c r="D127" s="11"/>
      <c r="E127" s="11"/>
      <c r="F127" s="11"/>
      <c r="G127" s="11"/>
      <c r="H127" s="11"/>
      <c r="I127" s="11"/>
    </row>
    <row r="128" spans="1:9">
      <c r="A128" s="46" t="s">
        <v>94</v>
      </c>
      <c r="B128" s="81"/>
      <c r="C128" s="82">
        <f t="shared" ref="C128:H128" si="18">C125+C112</f>
        <v>114804.5</v>
      </c>
      <c r="D128" s="82">
        <f t="shared" si="18"/>
        <v>1093898.3999999999</v>
      </c>
      <c r="E128" s="82">
        <f t="shared" si="18"/>
        <v>1119020.6880000001</v>
      </c>
      <c r="F128" s="82">
        <f t="shared" si="18"/>
        <v>1144720.7577599999</v>
      </c>
      <c r="G128" s="82">
        <f t="shared" si="18"/>
        <v>1171011.7316351999</v>
      </c>
      <c r="H128" s="82">
        <f t="shared" si="18"/>
        <v>1197907.0257623037</v>
      </c>
    </row>
    <row r="129" spans="1:9">
      <c r="A129" s="8" t="s">
        <v>78</v>
      </c>
      <c r="D129" s="83">
        <f>D128/D21</f>
        <v>4340.8666666666659</v>
      </c>
      <c r="E129" s="83">
        <f>E128/E21</f>
        <v>4440.5582857142863</v>
      </c>
      <c r="F129" s="83">
        <f>F128/F21</f>
        <v>4542.5426895238097</v>
      </c>
      <c r="G129" s="83">
        <f>G128/G21</f>
        <v>4646.8719509333332</v>
      </c>
      <c r="H129" s="83">
        <f>H128/H21</f>
        <v>4753.5993085805703</v>
      </c>
    </row>
    <row r="130" spans="1:9">
      <c r="D130" s="84">
        <f>D128/D21</f>
        <v>4340.8666666666659</v>
      </c>
      <c r="E130" s="84">
        <f>E128/E21</f>
        <v>4440.5582857142863</v>
      </c>
      <c r="F130" s="84">
        <f>F128/F21</f>
        <v>4542.5426895238097</v>
      </c>
      <c r="G130" s="84">
        <f>G128/G21</f>
        <v>4646.8719509333332</v>
      </c>
      <c r="H130" s="84">
        <f>H128/H21</f>
        <v>4753.5993085805703</v>
      </c>
    </row>
    <row r="132" spans="1:9">
      <c r="A132" s="2" t="s">
        <v>96</v>
      </c>
      <c r="D132" s="85">
        <f>0.06*D112</f>
        <v>47880</v>
      </c>
      <c r="E132" s="85">
        <f t="shared" ref="E132:H132" si="19">0.06*E112</f>
        <v>48801.599999999999</v>
      </c>
      <c r="F132" s="85">
        <f t="shared" si="19"/>
        <v>49741.631999999998</v>
      </c>
      <c r="G132" s="85">
        <f t="shared" si="19"/>
        <v>50700.464639999991</v>
      </c>
      <c r="H132" s="85">
        <f t="shared" si="19"/>
        <v>51678.473932799992</v>
      </c>
      <c r="I132" s="2" t="s">
        <v>95</v>
      </c>
    </row>
  </sheetData>
  <mergeCells count="2">
    <mergeCell ref="A1:I1"/>
    <mergeCell ref="A2:I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Reynolds</dc:creator>
  <cp:lastModifiedBy>C. Reynolds</cp:lastModifiedBy>
  <dcterms:created xsi:type="dcterms:W3CDTF">2020-06-17T13:09:23Z</dcterms:created>
  <dcterms:modified xsi:type="dcterms:W3CDTF">2020-06-17T13:10:32Z</dcterms:modified>
</cp:coreProperties>
</file>